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70" windowWidth="19420" windowHeight="1102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3" i="1" l="1"/>
  <c r="P82" i="1"/>
  <c r="P81" i="1"/>
  <c r="P80" i="1"/>
  <c r="P79" i="1"/>
  <c r="P78" i="1"/>
  <c r="P58" i="1"/>
  <c r="P57" i="1"/>
  <c r="P56" i="1"/>
  <c r="P55" i="1"/>
  <c r="P54" i="1"/>
  <c r="P53" i="1"/>
  <c r="P25" i="1"/>
  <c r="P24" i="1"/>
  <c r="L83" i="1" l="1"/>
  <c r="Q83" i="1" s="1"/>
  <c r="X67" i="1" s="1"/>
  <c r="L82" i="1"/>
  <c r="Q82" i="1" s="1"/>
  <c r="W67" i="1" s="1"/>
  <c r="L81" i="1"/>
  <c r="Q81" i="1" s="1"/>
  <c r="L80" i="1"/>
  <c r="Q80" i="1" s="1"/>
  <c r="X66" i="1" s="1"/>
  <c r="Q79" i="1"/>
  <c r="W66" i="1" s="1"/>
  <c r="L79" i="1"/>
  <c r="L78" i="1"/>
  <c r="Q78" i="1" s="1"/>
  <c r="L77" i="1"/>
  <c r="L76" i="1"/>
  <c r="L75" i="1"/>
  <c r="L74" i="1"/>
  <c r="P74" i="1" s="1"/>
  <c r="Q74" i="1" s="1"/>
  <c r="X64" i="1" s="1"/>
  <c r="L73" i="1"/>
  <c r="L72" i="1"/>
  <c r="L71" i="1"/>
  <c r="L70" i="1"/>
  <c r="L69" i="1"/>
  <c r="L68" i="1"/>
  <c r="P68" i="1" s="1"/>
  <c r="Q68" i="1" s="1"/>
  <c r="X62" i="1" s="1"/>
  <c r="L67" i="1"/>
  <c r="L66" i="1"/>
  <c r="P66" i="1" s="1"/>
  <c r="Q66" i="1" s="1"/>
  <c r="V62" i="1" s="1"/>
  <c r="L65" i="1"/>
  <c r="L64" i="1"/>
  <c r="L63" i="1"/>
  <c r="P63" i="1" s="1"/>
  <c r="Q63" i="1" s="1"/>
  <c r="L62" i="1"/>
  <c r="L61" i="1"/>
  <c r="P61" i="1" s="1"/>
  <c r="Q61" i="1" s="1"/>
  <c r="W60" i="1" s="1"/>
  <c r="L60" i="1"/>
  <c r="L58" i="1"/>
  <c r="Q58" i="1" s="1"/>
  <c r="X42" i="1" s="1"/>
  <c r="L57" i="1"/>
  <c r="Q57" i="1" s="1"/>
  <c r="W42" i="1" s="1"/>
  <c r="L56" i="1"/>
  <c r="Q56" i="1" s="1"/>
  <c r="L55" i="1"/>
  <c r="Q55" i="1" s="1"/>
  <c r="X41" i="1" s="1"/>
  <c r="L54" i="1"/>
  <c r="Q54" i="1" s="1"/>
  <c r="W41" i="1" s="1"/>
  <c r="L53" i="1"/>
  <c r="Q53" i="1" s="1"/>
  <c r="L52" i="1"/>
  <c r="L51" i="1"/>
  <c r="L50" i="1"/>
  <c r="P50" i="1" s="1"/>
  <c r="Q50" i="1" s="1"/>
  <c r="V40" i="1" s="1"/>
  <c r="L49" i="1"/>
  <c r="L48" i="1"/>
  <c r="P48" i="1" s="1"/>
  <c r="Q48" i="1" s="1"/>
  <c r="W39" i="1" s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A34" i="1"/>
  <c r="A33" i="1"/>
  <c r="A32" i="1"/>
  <c r="L31" i="1"/>
  <c r="L30" i="1"/>
  <c r="L29" i="1"/>
  <c r="L28" i="1"/>
  <c r="L27" i="1"/>
  <c r="L26" i="1"/>
  <c r="L25" i="1"/>
  <c r="Q25" i="1" s="1"/>
  <c r="X13" i="1" s="1"/>
  <c r="Q24" i="1"/>
  <c r="W13" i="1" s="1"/>
  <c r="L24" i="1"/>
  <c r="L23" i="1"/>
  <c r="P23" i="1" s="1"/>
  <c r="Q23" i="1" s="1"/>
  <c r="V13" i="1" s="1"/>
  <c r="L22" i="1"/>
  <c r="L21" i="1"/>
  <c r="L20" i="1"/>
  <c r="L19" i="1"/>
  <c r="L18" i="1"/>
  <c r="L17" i="1"/>
  <c r="P17" i="1" s="1"/>
  <c r="Q17" i="1" s="1"/>
  <c r="L16" i="1"/>
  <c r="L15" i="1"/>
  <c r="L14" i="1"/>
  <c r="L13" i="1"/>
  <c r="L12" i="1"/>
  <c r="L11" i="1"/>
  <c r="P11" i="1" s="1"/>
  <c r="Q11" i="1" s="1"/>
  <c r="L10" i="1"/>
  <c r="L9" i="1"/>
  <c r="P9" i="1" s="1"/>
  <c r="L8" i="1"/>
  <c r="P52" i="1" l="1"/>
  <c r="Q52" i="1" s="1"/>
  <c r="X40" i="1" s="1"/>
  <c r="P19" i="1"/>
  <c r="Q19" i="1" s="1"/>
  <c r="X11" i="1" s="1"/>
  <c r="P77" i="1"/>
  <c r="Q77" i="1" s="1"/>
  <c r="X65" i="1" s="1"/>
  <c r="P49" i="1"/>
  <c r="Q49" i="1" s="1"/>
  <c r="X39" i="1" s="1"/>
  <c r="P22" i="1"/>
  <c r="Q22" i="1" s="1"/>
  <c r="X12" i="1" s="1"/>
  <c r="P46" i="1"/>
  <c r="Q46" i="1" s="1"/>
  <c r="X38" i="1" s="1"/>
  <c r="P10" i="1"/>
  <c r="Q10" i="1" s="1"/>
  <c r="X8" i="1" s="1"/>
  <c r="P71" i="1"/>
  <c r="Q71" i="1" s="1"/>
  <c r="X63" i="1" s="1"/>
  <c r="P43" i="1"/>
  <c r="Q43" i="1" s="1"/>
  <c r="X37" i="1" s="1"/>
  <c r="P13" i="1"/>
  <c r="Q13" i="1" s="1"/>
  <c r="X9" i="1" s="1"/>
  <c r="P40" i="1"/>
  <c r="Q40" i="1" s="1"/>
  <c r="X36" i="1" s="1"/>
  <c r="P16" i="1"/>
  <c r="Q16" i="1" s="1"/>
  <c r="X10" i="1" s="1"/>
  <c r="P65" i="1"/>
  <c r="Q65" i="1" s="1"/>
  <c r="X61" i="1" s="1"/>
  <c r="P37" i="1"/>
  <c r="Q37" i="1" s="1"/>
  <c r="X35" i="1" s="1"/>
  <c r="P28" i="1"/>
  <c r="Q28" i="1" s="1"/>
  <c r="X14" i="1" s="1"/>
  <c r="P62" i="1"/>
  <c r="Q62" i="1" s="1"/>
  <c r="X60" i="1" s="1"/>
  <c r="Q31" i="1"/>
  <c r="X15" i="1" s="1"/>
  <c r="P31" i="1"/>
  <c r="P18" i="1"/>
  <c r="Q18" i="1" s="1"/>
  <c r="P76" i="1"/>
  <c r="Q76" i="1" s="1"/>
  <c r="W65" i="1" s="1"/>
  <c r="P51" i="1"/>
  <c r="Q51" i="1" s="1"/>
  <c r="P21" i="1"/>
  <c r="Q21" i="1" s="1"/>
  <c r="W12" i="1" s="1"/>
  <c r="P73" i="1"/>
  <c r="Q73" i="1" s="1"/>
  <c r="W64" i="1" s="1"/>
  <c r="P70" i="1"/>
  <c r="Q70" i="1" s="1"/>
  <c r="W63" i="1" s="1"/>
  <c r="P45" i="1"/>
  <c r="Q45" i="1" s="1"/>
  <c r="W38" i="1" s="1"/>
  <c r="P12" i="1"/>
  <c r="Q12" i="1" s="1"/>
  <c r="P67" i="1"/>
  <c r="Q67" i="1" s="1"/>
  <c r="P42" i="1"/>
  <c r="Q42" i="1" s="1"/>
  <c r="W37" i="1" s="1"/>
  <c r="P15" i="1"/>
  <c r="Q15" i="1" s="1"/>
  <c r="W10" i="1" s="1"/>
  <c r="P64" i="1"/>
  <c r="Q64" i="1" s="1"/>
  <c r="P39" i="1"/>
  <c r="Q39" i="1" s="1"/>
  <c r="W36" i="1" s="1"/>
  <c r="P30" i="1"/>
  <c r="Q30" i="1" s="1"/>
  <c r="P36" i="1"/>
  <c r="Q36" i="1" s="1"/>
  <c r="W35" i="1" s="1"/>
  <c r="Q27" i="1"/>
  <c r="W14" i="1" s="1"/>
  <c r="P27" i="1"/>
  <c r="P75" i="1"/>
  <c r="Q75" i="1" s="1"/>
  <c r="P72" i="1"/>
  <c r="Q72" i="1" s="1"/>
  <c r="P47" i="1"/>
  <c r="Q47" i="1" s="1"/>
  <c r="P20" i="1"/>
  <c r="Q20" i="1" s="1"/>
  <c r="P69" i="1"/>
  <c r="Q69" i="1" s="1"/>
  <c r="P44" i="1"/>
  <c r="Q44" i="1" s="1"/>
  <c r="P41" i="1"/>
  <c r="Q41" i="1" s="1"/>
  <c r="P14" i="1"/>
  <c r="Q14" i="1" s="1"/>
  <c r="P38" i="1"/>
  <c r="Q38" i="1" s="1"/>
  <c r="P60" i="1"/>
  <c r="Q60" i="1" s="1"/>
  <c r="P35" i="1"/>
  <c r="Q35" i="1" s="1"/>
  <c r="Q29" i="1"/>
  <c r="V15" i="1" s="1"/>
  <c r="P29" i="1"/>
  <c r="Q26" i="1"/>
  <c r="V14" i="1" s="1"/>
  <c r="P26" i="1"/>
  <c r="Q9" i="1"/>
  <c r="W8" i="1" s="1"/>
  <c r="P8" i="1"/>
  <c r="Q8" i="1" s="1"/>
  <c r="R56" i="1"/>
  <c r="Y56" i="1" s="1"/>
  <c r="V42" i="1"/>
  <c r="V9" i="1"/>
  <c r="R53" i="1"/>
  <c r="Y53" i="1" s="1"/>
  <c r="V41" i="1"/>
  <c r="V67" i="1"/>
  <c r="R81" i="1"/>
  <c r="Y81" i="1" s="1"/>
  <c r="V11" i="1"/>
  <c r="V61" i="1"/>
  <c r="R78" i="1"/>
  <c r="Y78" i="1" s="1"/>
  <c r="V66" i="1"/>
  <c r="R23" i="1"/>
  <c r="Y23" i="1" s="1"/>
  <c r="N33" i="1" l="1"/>
  <c r="N32" i="1"/>
  <c r="N34" i="1"/>
  <c r="W11" i="1"/>
  <c r="R17" i="1"/>
  <c r="Y17" i="1" s="1"/>
  <c r="W40" i="1"/>
  <c r="R50" i="1"/>
  <c r="Y50" i="1" s="1"/>
  <c r="W9" i="1"/>
  <c r="R11" i="1"/>
  <c r="Y11" i="1" s="1"/>
  <c r="R66" i="1"/>
  <c r="Y66" i="1" s="1"/>
  <c r="W62" i="1"/>
  <c r="W61" i="1"/>
  <c r="J34" i="1" s="1"/>
  <c r="R63" i="1"/>
  <c r="Y63" i="1" s="1"/>
  <c r="J33" i="1"/>
  <c r="W15" i="1"/>
  <c r="R29" i="1"/>
  <c r="Y29" i="1" s="1"/>
  <c r="J32" i="1"/>
  <c r="V65" i="1"/>
  <c r="R75" i="1"/>
  <c r="Y75" i="1" s="1"/>
  <c r="V64" i="1"/>
  <c r="R72" i="1"/>
  <c r="Y72" i="1" s="1"/>
  <c r="R47" i="1"/>
  <c r="Y47" i="1" s="1"/>
  <c r="V39" i="1"/>
  <c r="V12" i="1"/>
  <c r="R20" i="1"/>
  <c r="Y20" i="1" s="1"/>
  <c r="R69" i="1"/>
  <c r="Y69" i="1" s="1"/>
  <c r="V63" i="1"/>
  <c r="R44" i="1"/>
  <c r="Y44" i="1" s="1"/>
  <c r="V38" i="1"/>
  <c r="R41" i="1"/>
  <c r="Y41" i="1" s="1"/>
  <c r="V37" i="1"/>
  <c r="G33" i="1" s="1"/>
  <c r="R14" i="1"/>
  <c r="Y14" i="1" s="1"/>
  <c r="V10" i="1"/>
  <c r="R38" i="1"/>
  <c r="Y38" i="1" s="1"/>
  <c r="V36" i="1"/>
  <c r="R60" i="1"/>
  <c r="Y60" i="1" s="1"/>
  <c r="V60" i="1"/>
  <c r="V35" i="1"/>
  <c r="R35" i="1"/>
  <c r="Y35" i="1" s="1"/>
  <c r="R26" i="1"/>
  <c r="Y26" i="1" s="1"/>
  <c r="V8" i="1"/>
  <c r="G32" i="1" s="1"/>
  <c r="R8" i="1"/>
  <c r="Y8" i="1" s="1"/>
  <c r="AC32" i="1" l="1"/>
  <c r="AC34" i="1"/>
  <c r="P33" i="1"/>
  <c r="P34" i="1"/>
  <c r="P32" i="1"/>
  <c r="AB32" i="1"/>
  <c r="K32" i="1"/>
  <c r="AB34" i="1"/>
  <c r="R32" i="1"/>
  <c r="I4" i="1" s="1"/>
  <c r="K34" i="1"/>
  <c r="K33" i="1"/>
  <c r="T20" i="1"/>
  <c r="Z20" i="1" s="1"/>
  <c r="U20" i="1" s="1"/>
  <c r="G34" i="1"/>
  <c r="AA34" i="1" s="1"/>
  <c r="AA32" i="1" s="1"/>
  <c r="T75" i="1"/>
  <c r="Z75" i="1" s="1"/>
  <c r="U75" i="1" s="1"/>
  <c r="T60" i="1"/>
  <c r="Z60" i="1" s="1"/>
  <c r="U60" i="1" s="1"/>
  <c r="T63" i="1"/>
  <c r="Z63" i="1" s="1"/>
  <c r="U63" i="1" s="1"/>
  <c r="T44" i="1"/>
  <c r="Z44" i="1" s="1"/>
  <c r="U44" i="1" s="1"/>
  <c r="T53" i="1"/>
  <c r="Z53" i="1" s="1"/>
  <c r="U53" i="1" s="1"/>
  <c r="T72" i="1"/>
  <c r="Z72" i="1" s="1"/>
  <c r="U72" i="1" s="1"/>
  <c r="T69" i="1"/>
  <c r="Z69" i="1" s="1"/>
  <c r="U69" i="1" s="1"/>
  <c r="T66" i="1"/>
  <c r="Z66" i="1" s="1"/>
  <c r="U66" i="1" s="1"/>
  <c r="T81" i="1"/>
  <c r="Z81" i="1" s="1"/>
  <c r="U81" i="1" s="1"/>
  <c r="T47" i="1"/>
  <c r="Z47" i="1" s="1"/>
  <c r="U47" i="1" s="1"/>
  <c r="T41" i="1"/>
  <c r="Z41" i="1" s="1"/>
  <c r="U41" i="1" s="1"/>
  <c r="T26" i="1"/>
  <c r="Z26" i="1" s="1"/>
  <c r="U26" i="1" s="1"/>
  <c r="T38" i="1"/>
  <c r="Z38" i="1" s="1"/>
  <c r="U38" i="1" s="1"/>
  <c r="T17" i="1"/>
  <c r="Z17" i="1" s="1"/>
  <c r="U17" i="1" s="1"/>
  <c r="T23" i="1"/>
  <c r="Z23" i="1" s="1"/>
  <c r="U23" i="1" s="1"/>
  <c r="T11" i="1"/>
  <c r="Z11" i="1" s="1"/>
  <c r="U11" i="1" s="1"/>
  <c r="T14" i="1"/>
  <c r="Z14" i="1" s="1"/>
  <c r="U14" i="1" s="1"/>
  <c r="T50" i="1"/>
  <c r="Z50" i="1" s="1"/>
  <c r="U50" i="1" s="1"/>
  <c r="T56" i="1"/>
  <c r="Z56" i="1" s="1"/>
  <c r="U56" i="1" s="1"/>
  <c r="T35" i="1"/>
  <c r="Z35" i="1" s="1"/>
  <c r="U35" i="1" s="1"/>
  <c r="T78" i="1"/>
  <c r="Z78" i="1" s="1"/>
  <c r="U78" i="1" s="1"/>
  <c r="T8" i="1"/>
  <c r="Z8" i="1" s="1"/>
  <c r="U8" i="1" s="1"/>
  <c r="T29" i="1"/>
  <c r="Z29" i="1" s="1"/>
  <c r="U29" i="1" s="1"/>
  <c r="H32" i="1"/>
  <c r="R33" i="1"/>
  <c r="I5" i="1" s="1"/>
  <c r="Q34" i="1" l="1"/>
  <c r="Q33" i="1"/>
  <c r="Q32" i="1"/>
  <c r="L34" i="1"/>
  <c r="L33" i="1"/>
  <c r="L32" i="1"/>
  <c r="H33" i="1"/>
  <c r="H34" i="1"/>
  <c r="I33" i="1" s="1"/>
  <c r="R34" i="1"/>
  <c r="I6" i="1" s="1"/>
  <c r="G6" i="1" s="1"/>
  <c r="H5" i="1" l="1"/>
  <c r="G4" i="1"/>
  <c r="G5" i="1"/>
  <c r="I32" i="1"/>
  <c r="H4" i="1" s="1"/>
  <c r="I34" i="1"/>
  <c r="H6" i="1" s="1"/>
</calcChain>
</file>

<file path=xl/comments1.xml><?xml version="1.0" encoding="utf-8"?>
<comments xmlns="http://schemas.openxmlformats.org/spreadsheetml/2006/main">
  <authors>
    <author>Bott_Mirko</author>
    <author>Mirko Bott</author>
  </authors>
  <commentList>
    <comment ref="B8" authorId="0">
      <text>
        <r>
          <rPr>
            <b/>
            <sz val="8"/>
            <color rgb="FF000000"/>
            <rFont val="Tahoma"/>
            <family val="2"/>
          </rPr>
          <t>Für AK-Turner bitte "x" (klein geschrieben) eingeben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D13" authorId="1">
      <text>
        <r>
          <rPr>
            <b/>
            <sz val="12"/>
            <color rgb="FF000000"/>
            <rFont val="Arial"/>
            <family val="2"/>
          </rPr>
          <t xml:space="preserve">Hinweise: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Es werden alle Daten auf diesem Tabellenblatt eingetragen.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In Zeile 4-6 die drei teilnehmenden Vereine eintragen, Ort und Datum rechts oben nicht vergessen. 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AK-Turner werden jeweils mit einem -x- in dem entsprechenden Durchgang gekennzeichnet. (2.Spalte) Doch deren Einsatz sollte möglichst unterlassen und die Ausnahme bleiben.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In den hellblau hinterlegten Feldern muss die Pflicht eingetragen werden. 
</t>
        </r>
        <r>
          <rPr>
            <b/>
            <sz val="12"/>
            <color rgb="FF000000"/>
            <rFont val="Arial"/>
            <family val="2"/>
          </rPr>
          <t>Pflicht: min 8 Übungsteile mit 270</t>
        </r>
        <r>
          <rPr>
            <b/>
            <sz val="12"/>
            <color rgb="FF000000"/>
            <rFont val="Arial"/>
            <family val="2"/>
          </rPr>
          <t>°</t>
        </r>
        <r>
          <rPr>
            <b/>
            <sz val="12"/>
            <color rgb="FF000000"/>
            <rFont val="Arial"/>
            <family val="2"/>
          </rPr>
          <t xml:space="preserve"> oder mehr Saltorotation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Die Rangliste samt Cup-Wertung wird durch die Staffelleiterin vorgenommen.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Kampfrichter und Protokollanten sind unten einzutragen.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In der Spalte F bitte das Geschlecht auswählen.
</t>
        </r>
        <r>
          <rPr>
            <b/>
            <sz val="12"/>
            <color rgb="FF000000"/>
            <rFont val="Arial"/>
            <family val="2"/>
          </rPr>
          <t xml:space="preserve">weiblich = Faktor Schwierigkeit: 1,25 + Faktor ToF; 1,1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Bitte diese Datei abspeichern und unmittelbar nach dem Wettkampf per E-Mail an die Mitglieder des Bundesliga Ausschuss senden.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 xml:space="preserve"> 
</t>
        </r>
        <r>
          <rPr>
            <b/>
            <sz val="12"/>
            <color rgb="FF000000"/>
            <rFont val="Arial"/>
            <family val="2"/>
          </rPr>
          <t xml:space="preserve">
</t>
        </r>
        <r>
          <rPr>
            <b/>
            <sz val="12"/>
            <color rgb="FF000000"/>
            <rFont val="Arial"/>
            <family val="2"/>
          </rPr>
          <t>﻿</t>
        </r>
        <r>
          <rPr>
            <sz val="12"/>
            <color rgb="FF000000"/>
            <rFont val="Arial"/>
            <family val="2"/>
          </rPr>
          <t xml:space="preserve"> 
</t>
        </r>
      </text>
    </comment>
    <comment ref="B14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</text>
    </comment>
    <comment ref="B20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23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26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29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35" authorId="0">
      <text>
        <r>
          <rPr>
            <sz val="8"/>
            <color rgb="FF000000"/>
            <rFont val="Tahoma"/>
            <family val="2"/>
          </rPr>
          <t xml:space="preserve">Für AK-Turner bitte "x" (klein geschrieben) eingeben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38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41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44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47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50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56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</text>
    </comment>
    <comment ref="B60" authorId="0">
      <text>
        <r>
          <rPr>
            <sz val="8"/>
            <color rgb="FF000000"/>
            <rFont val="Tahoma"/>
            <family val="2"/>
          </rPr>
          <t xml:space="preserve">Für AK-Turner bitte "x" (klein geschrieben) eingeben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63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6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9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2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5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8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81" authorId="0">
      <text>
        <r>
          <rPr>
            <b/>
            <sz val="8"/>
            <color indexed="8"/>
            <rFont val="Tahoma"/>
            <family val="2"/>
          </rPr>
          <t>Für AK-Turner bitte "x" (klein geschrieben) eingeben</t>
        </r>
      </text>
    </comment>
  </commentList>
</comments>
</file>

<file path=xl/sharedStrings.xml><?xml version="1.0" encoding="utf-8"?>
<sst xmlns="http://schemas.openxmlformats.org/spreadsheetml/2006/main" count="196" uniqueCount="88">
  <si>
    <t>Bundesliga</t>
  </si>
  <si>
    <t>WK-P</t>
  </si>
  <si>
    <t>DG-P</t>
  </si>
  <si>
    <t>Wertung</t>
  </si>
  <si>
    <t>Datum</t>
  </si>
  <si>
    <t>Team 1</t>
  </si>
  <si>
    <t>Ort</t>
  </si>
  <si>
    <t>Team 2</t>
  </si>
  <si>
    <t>Team 3</t>
  </si>
  <si>
    <t>Start-Nr.</t>
  </si>
  <si>
    <t>AK</t>
  </si>
  <si>
    <t>Name</t>
  </si>
  <si>
    <t>Jg.</t>
  </si>
  <si>
    <t>Geschlecht</t>
  </si>
  <si>
    <t>Kari1</t>
  </si>
  <si>
    <t>Kari2</t>
  </si>
  <si>
    <t>Kari3</t>
  </si>
  <si>
    <t>Kari4</t>
  </si>
  <si>
    <t>Kari5</t>
  </si>
  <si>
    <t>Ausf</t>
  </si>
  <si>
    <t>HD</t>
  </si>
  <si>
    <t>Schw</t>
  </si>
  <si>
    <t>ToF</t>
  </si>
  <si>
    <t>End-Wertungen</t>
  </si>
  <si>
    <t>GESAMT</t>
  </si>
  <si>
    <t>Rang</t>
  </si>
  <si>
    <t>Cup</t>
  </si>
  <si>
    <t>Pflicht</t>
  </si>
  <si>
    <t>Kür1</t>
  </si>
  <si>
    <t>Kür2</t>
  </si>
  <si>
    <t>m</t>
  </si>
  <si>
    <t>männlich</t>
  </si>
  <si>
    <t>Pfl.</t>
  </si>
  <si>
    <t>w</t>
  </si>
  <si>
    <t>weiblich</t>
  </si>
  <si>
    <t>1.Kür</t>
  </si>
  <si>
    <t>Faktor ToF</t>
  </si>
  <si>
    <t>2.Kür</t>
  </si>
  <si>
    <t>Faktor SW</t>
  </si>
  <si>
    <t>1. Kür</t>
  </si>
  <si>
    <t>WKL</t>
  </si>
  <si>
    <t>H1</t>
  </si>
  <si>
    <t>H2</t>
  </si>
  <si>
    <t>H3</t>
  </si>
  <si>
    <t>H4</t>
  </si>
  <si>
    <t>SW1</t>
  </si>
  <si>
    <t>SW2</t>
  </si>
  <si>
    <t>Computer</t>
  </si>
  <si>
    <t>Protokoll</t>
  </si>
  <si>
    <t>Trampolin - Ligaprotokoll</t>
  </si>
  <si>
    <t>TSV Rudow</t>
  </si>
  <si>
    <t>SC Cottbus</t>
  </si>
  <si>
    <t>TV Voerde</t>
  </si>
  <si>
    <t>Berlin</t>
  </si>
  <si>
    <t>Jacob Bubner</t>
  </si>
  <si>
    <t>Lisa Seidel</t>
  </si>
  <si>
    <t>Lars Garmann</t>
  </si>
  <si>
    <t>Dominic Brandt</t>
  </si>
  <si>
    <t>Felix Hartmann</t>
  </si>
  <si>
    <t>Max Budde</t>
  </si>
  <si>
    <t>Merle Pflänzel</t>
  </si>
  <si>
    <t>Nick Betke</t>
  </si>
  <si>
    <t>Simon Meinhardt</t>
  </si>
  <si>
    <t>Mila Pflänzel</t>
  </si>
  <si>
    <t>Luis Litters</t>
  </si>
  <si>
    <t>Marc Ruiz-Moreno</t>
  </si>
  <si>
    <t>Pavlos Vlitakis</t>
  </si>
  <si>
    <t>Katharina Luise Müller</t>
  </si>
  <si>
    <t>Marie Fangerow</t>
  </si>
  <si>
    <t>Lisa Schlauch</t>
  </si>
  <si>
    <t>Souraya Neumann</t>
  </si>
  <si>
    <t>Sophie Fangerow</t>
  </si>
  <si>
    <t>Marieluise Müller</t>
  </si>
  <si>
    <t>Nicolas Bennwitz</t>
  </si>
  <si>
    <t>x</t>
  </si>
  <si>
    <t>Michael Dobert</t>
  </si>
  <si>
    <t>Christian Mihm</t>
  </si>
  <si>
    <t>Anke Fangerow</t>
  </si>
  <si>
    <t>Robert Wagner</t>
  </si>
  <si>
    <t>Martin Ruzicka</t>
  </si>
  <si>
    <t>Susanna Rost</t>
  </si>
  <si>
    <t>Martina Litters</t>
  </si>
  <si>
    <t>Alexander Frowein</t>
  </si>
  <si>
    <t>Tony Rietschel</t>
  </si>
  <si>
    <t>Cottbus</t>
  </si>
  <si>
    <t>neutral</t>
  </si>
  <si>
    <t>Voerde</t>
  </si>
  <si>
    <t>Christoph Dähnrich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</si>
</sst>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color indexed="55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4"/>
      <color indexed="55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indexed="55"/>
      <name val="Arial"/>
      <family val="2"/>
    </font>
    <font>
      <b/>
      <sz val="10"/>
      <color indexed="55"/>
      <name val="Arial"/>
      <family val="2"/>
    </font>
    <font>
      <sz val="10"/>
      <color indexed="22"/>
      <name val="Arial"/>
      <family val="2"/>
    </font>
    <font>
      <i/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/>
    <xf numFmtId="0" fontId="1" fillId="2" borderId="0" xfId="0" applyFont="1" applyFill="1" applyAlignment="1">
      <alignment horizontal="centerContinuous"/>
    </xf>
    <xf numFmtId="0" fontId="0" fillId="0" borderId="0" xfId="0" applyProtection="1">
      <protection locked="0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1" applyFont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3" xfId="1" applyFont="1" applyBorder="1" applyAlignment="1">
      <alignment horizontal="left"/>
    </xf>
    <xf numFmtId="0" fontId="10" fillId="0" borderId="0" xfId="0" applyFont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0" fillId="0" borderId="14" xfId="0" applyBorder="1"/>
    <xf numFmtId="0" fontId="6" fillId="0" borderId="0" xfId="0" applyFont="1" applyProtection="1">
      <protection locked="0"/>
    </xf>
    <xf numFmtId="0" fontId="6" fillId="0" borderId="0" xfId="1" applyProtection="1">
      <protection locked="0"/>
    </xf>
    <xf numFmtId="164" fontId="6" fillId="0" borderId="16" xfId="1" applyNumberFormat="1" applyBorder="1" applyProtection="1">
      <protection locked="0"/>
    </xf>
    <xf numFmtId="164" fontId="6" fillId="0" borderId="17" xfId="1" applyNumberFormat="1" applyBorder="1" applyProtection="1">
      <protection locked="0"/>
    </xf>
    <xf numFmtId="164" fontId="6" fillId="0" borderId="18" xfId="1" applyNumberFormat="1" applyBorder="1" applyProtection="1">
      <protection locked="0"/>
    </xf>
    <xf numFmtId="164" fontId="6" fillId="0" borderId="19" xfId="1" applyNumberFormat="1" applyBorder="1"/>
    <xf numFmtId="164" fontId="4" fillId="4" borderId="20" xfId="0" applyNumberFormat="1" applyFont="1" applyFill="1" applyBorder="1"/>
    <xf numFmtId="164" fontId="0" fillId="5" borderId="1" xfId="0" applyNumberFormat="1" applyFill="1" applyBorder="1" applyProtection="1">
      <protection locked="0"/>
    </xf>
    <xf numFmtId="165" fontId="6" fillId="0" borderId="21" xfId="1" applyNumberFormat="1" applyBorder="1" applyProtection="1">
      <protection locked="0"/>
    </xf>
    <xf numFmtId="165" fontId="4" fillId="0" borderId="22" xfId="0" applyNumberFormat="1" applyFont="1" applyBorder="1"/>
    <xf numFmtId="165" fontId="4" fillId="0" borderId="0" xfId="0" applyNumberFormat="1" applyFont="1"/>
    <xf numFmtId="164" fontId="6" fillId="0" borderId="26" xfId="1" applyNumberFormat="1" applyBorder="1" applyProtection="1">
      <protection locked="0"/>
    </xf>
    <xf numFmtId="164" fontId="6" fillId="0" borderId="27" xfId="1" applyNumberFormat="1" applyBorder="1" applyProtection="1">
      <protection locked="0"/>
    </xf>
    <xf numFmtId="164" fontId="6" fillId="0" borderId="28" xfId="1" applyNumberFormat="1" applyBorder="1" applyProtection="1">
      <protection locked="0"/>
    </xf>
    <xf numFmtId="164" fontId="6" fillId="0" borderId="29" xfId="1" applyNumberFormat="1" applyBorder="1"/>
    <xf numFmtId="164" fontId="6" fillId="0" borderId="30" xfId="1" applyNumberFormat="1" applyBorder="1" applyProtection="1">
      <protection locked="0"/>
    </xf>
    <xf numFmtId="0" fontId="0" fillId="0" borderId="33" xfId="0" applyBorder="1"/>
    <xf numFmtId="0" fontId="0" fillId="0" borderId="5" xfId="0" applyBorder="1" applyProtection="1">
      <protection locked="0"/>
    </xf>
    <xf numFmtId="0" fontId="6" fillId="0" borderId="3" xfId="1" applyBorder="1" applyProtection="1">
      <protection locked="0"/>
    </xf>
    <xf numFmtId="164" fontId="6" fillId="0" borderId="34" xfId="1" applyNumberFormat="1" applyBorder="1" applyProtection="1">
      <protection locked="0"/>
    </xf>
    <xf numFmtId="164" fontId="6" fillId="0" borderId="35" xfId="1" applyNumberFormat="1" applyBorder="1" applyProtection="1">
      <protection locked="0"/>
    </xf>
    <xf numFmtId="164" fontId="6" fillId="0" borderId="36" xfId="1" applyNumberFormat="1" applyBorder="1" applyProtection="1">
      <protection locked="0"/>
    </xf>
    <xf numFmtId="164" fontId="6" fillId="0" borderId="37" xfId="1" applyNumberFormat="1" applyBorder="1"/>
    <xf numFmtId="164" fontId="4" fillId="4" borderId="38" xfId="0" applyNumberFormat="1" applyFont="1" applyFill="1" applyBorder="1"/>
    <xf numFmtId="164" fontId="6" fillId="0" borderId="39" xfId="1" applyNumberFormat="1" applyBorder="1" applyProtection="1">
      <protection locked="0"/>
    </xf>
    <xf numFmtId="165" fontId="6" fillId="0" borderId="40" xfId="1" applyNumberFormat="1" applyBorder="1" applyProtection="1">
      <protection locked="0"/>
    </xf>
    <xf numFmtId="165" fontId="4" fillId="0" borderId="38" xfId="0" applyNumberFormat="1" applyFont="1" applyBorder="1"/>
    <xf numFmtId="165" fontId="4" fillId="0" borderId="41" xfId="0" applyNumberFormat="1" applyFont="1" applyBorder="1"/>
    <xf numFmtId="165" fontId="4" fillId="0" borderId="20" xfId="0" applyNumberFormat="1" applyFont="1" applyBorder="1"/>
    <xf numFmtId="165" fontId="4" fillId="0" borderId="44" xfId="0" applyNumberFormat="1" applyFont="1" applyBorder="1"/>
    <xf numFmtId="164" fontId="0" fillId="0" borderId="46" xfId="0" applyNumberFormat="1" applyBorder="1" applyProtection="1">
      <protection locked="0"/>
    </xf>
    <xf numFmtId="164" fontId="0" fillId="0" borderId="47" xfId="0" applyNumberFormat="1" applyBorder="1" applyProtection="1">
      <protection locked="0"/>
    </xf>
    <xf numFmtId="164" fontId="0" fillId="0" borderId="48" xfId="0" applyNumberFormat="1" applyBorder="1"/>
    <xf numFmtId="164" fontId="0" fillId="0" borderId="50" xfId="0" applyNumberFormat="1" applyBorder="1" applyProtection="1">
      <protection locked="0"/>
    </xf>
    <xf numFmtId="164" fontId="0" fillId="0" borderId="51" xfId="0" applyNumberFormat="1" applyBorder="1" applyProtection="1">
      <protection locked="0"/>
    </xf>
    <xf numFmtId="164" fontId="0" fillId="0" borderId="52" xfId="0" applyNumberFormat="1" applyBorder="1"/>
    <xf numFmtId="164" fontId="0" fillId="0" borderId="54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56" xfId="0" applyNumberFormat="1" applyBorder="1"/>
    <xf numFmtId="164" fontId="0" fillId="0" borderId="57" xfId="0" applyNumberFormat="1" applyBorder="1" applyProtection="1">
      <protection locked="0"/>
    </xf>
    <xf numFmtId="164" fontId="0" fillId="0" borderId="1" xfId="0" applyNumberFormat="1" applyBorder="1"/>
    <xf numFmtId="164" fontId="0" fillId="0" borderId="9" xfId="0" applyNumberFormat="1" applyBorder="1" applyProtection="1">
      <protection locked="0"/>
    </xf>
    <xf numFmtId="164" fontId="0" fillId="0" borderId="5" xfId="0" applyNumberFormat="1" applyBorder="1"/>
    <xf numFmtId="164" fontId="6" fillId="0" borderId="62" xfId="1" applyNumberFormat="1" applyBorder="1" applyProtection="1">
      <protection locked="0"/>
    </xf>
    <xf numFmtId="0" fontId="0" fillId="3" borderId="0" xfId="0" applyFill="1"/>
    <xf numFmtId="164" fontId="0" fillId="6" borderId="44" xfId="0" applyNumberFormat="1" applyFill="1" applyBorder="1"/>
    <xf numFmtId="0" fontId="13" fillId="3" borderId="0" xfId="0" applyFont="1" applyFill="1"/>
    <xf numFmtId="164" fontId="0" fillId="6" borderId="12" xfId="0" applyNumberFormat="1" applyFill="1" applyBorder="1"/>
    <xf numFmtId="0" fontId="0" fillId="3" borderId="31" xfId="0" applyFill="1" applyBorder="1"/>
    <xf numFmtId="0" fontId="0" fillId="3" borderId="33" xfId="0" applyFill="1" applyBorder="1"/>
    <xf numFmtId="0" fontId="0" fillId="3" borderId="1" xfId="0" applyFill="1" applyBorder="1"/>
    <xf numFmtId="164" fontId="0" fillId="6" borderId="20" xfId="0" applyNumberFormat="1" applyFill="1" applyBorder="1"/>
    <xf numFmtId="0" fontId="13" fillId="3" borderId="33" xfId="0" applyFont="1" applyFill="1" applyBorder="1"/>
    <xf numFmtId="0" fontId="0" fillId="3" borderId="41" xfId="0" applyFill="1" applyBorder="1"/>
    <xf numFmtId="0" fontId="0" fillId="3" borderId="5" xfId="0" applyFill="1" applyBorder="1"/>
    <xf numFmtId="0" fontId="13" fillId="3" borderId="1" xfId="0" applyFont="1" applyFill="1" applyBorder="1"/>
    <xf numFmtId="0" fontId="0" fillId="8" borderId="51" xfId="0" applyFill="1" applyBorder="1"/>
    <xf numFmtId="0" fontId="0" fillId="8" borderId="51" xfId="0" applyFill="1" applyBorder="1" applyProtection="1">
      <protection locked="0"/>
    </xf>
    <xf numFmtId="0" fontId="6" fillId="8" borderId="51" xfId="0" applyFont="1" applyFill="1" applyBorder="1"/>
    <xf numFmtId="0" fontId="6" fillId="8" borderId="68" xfId="0" applyFont="1" applyFill="1" applyBorder="1"/>
    <xf numFmtId="0" fontId="14" fillId="0" borderId="0" xfId="1" applyFont="1"/>
    <xf numFmtId="0" fontId="2" fillId="0" borderId="0" xfId="0" applyFont="1"/>
    <xf numFmtId="0" fontId="8" fillId="0" borderId="0" xfId="0" applyFont="1"/>
    <xf numFmtId="0" fontId="11" fillId="0" borderId="0" xfId="0" applyFont="1"/>
    <xf numFmtId="0" fontId="12" fillId="3" borderId="0" xfId="0" applyFont="1" applyFill="1"/>
    <xf numFmtId="164" fontId="2" fillId="0" borderId="0" xfId="0" applyNumberFormat="1" applyFont="1"/>
    <xf numFmtId="0" fontId="0" fillId="0" borderId="0" xfId="0"/>
    <xf numFmtId="0" fontId="0" fillId="8" borderId="51" xfId="0" applyFill="1" applyBorder="1" applyProtection="1">
      <protection locked="0"/>
    </xf>
    <xf numFmtId="0" fontId="6" fillId="0" borderId="15" xfId="1" applyBorder="1" applyAlignment="1" applyProtection="1">
      <alignment horizontal="center"/>
      <protection locked="0"/>
    </xf>
    <xf numFmtId="165" fontId="5" fillId="0" borderId="23" xfId="0" applyNumberFormat="1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31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10" fillId="0" borderId="44" xfId="0" applyFont="1" applyBorder="1" applyAlignment="1">
      <alignment horizontal="center"/>
    </xf>
    <xf numFmtId="0" fontId="6" fillId="0" borderId="67" xfId="1" applyBorder="1" applyAlignment="1" applyProtection="1">
      <alignment horizontal="center"/>
      <protection locked="0"/>
    </xf>
    <xf numFmtId="0" fontId="4" fillId="6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164" fontId="4" fillId="7" borderId="63" xfId="0" applyNumberFormat="1" applyFont="1" applyFill="1" applyBorder="1" applyAlignment="1">
      <alignment horizontal="center"/>
    </xf>
    <xf numFmtId="164" fontId="4" fillId="7" borderId="64" xfId="0" applyNumberFormat="1" applyFont="1" applyFill="1" applyBorder="1" applyAlignment="1">
      <alignment horizontal="center"/>
    </xf>
    <xf numFmtId="0" fontId="4" fillId="6" borderId="6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6" xfId="0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/>
    </xf>
    <xf numFmtId="164" fontId="4" fillId="7" borderId="13" xfId="0" applyNumberFormat="1" applyFont="1" applyFill="1" applyBorder="1" applyAlignment="1">
      <alignment horizontal="center"/>
    </xf>
    <xf numFmtId="164" fontId="4" fillId="7" borderId="33" xfId="0" applyNumberFormat="1" applyFont="1" applyFill="1" applyBorder="1" applyAlignment="1">
      <alignment horizontal="center"/>
    </xf>
    <xf numFmtId="164" fontId="4" fillId="7" borderId="53" xfId="0" applyNumberFormat="1" applyFon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164" fontId="6" fillId="0" borderId="69" xfId="1" applyNumberFormat="1" applyBorder="1" applyAlignment="1" applyProtection="1">
      <alignment horizontal="center" vertical="center"/>
      <protection locked="0"/>
    </xf>
    <xf numFmtId="164" fontId="6" fillId="0" borderId="70" xfId="1" applyNumberFormat="1" applyBorder="1" applyAlignment="1" applyProtection="1">
      <alignment horizontal="center" vertical="center"/>
      <protection locked="0"/>
    </xf>
    <xf numFmtId="164" fontId="6" fillId="0" borderId="71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/>
      <protection locked="0"/>
    </xf>
    <xf numFmtId="164" fontId="9" fillId="0" borderId="0" xfId="0" applyNumberFormat="1" applyFont="1"/>
    <xf numFmtId="0" fontId="7" fillId="0" borderId="4" xfId="1" applyFont="1" applyBorder="1" applyAlignment="1" applyProtection="1">
      <alignment horizontal="left"/>
      <protection locked="0"/>
    </xf>
    <xf numFmtId="164" fontId="9" fillId="0" borderId="5" xfId="0" applyNumberFormat="1" applyFont="1" applyBorder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7" fillId="0" borderId="1" xfId="1" applyNumberFormat="1" applyFont="1" applyBorder="1" applyProtection="1">
      <protection locked="0"/>
    </xf>
    <xf numFmtId="0" fontId="7" fillId="0" borderId="1" xfId="1" applyFont="1" applyBorder="1" applyAlignment="1" applyProtection="1">
      <alignment horizontal="left"/>
      <protection locked="0"/>
    </xf>
    <xf numFmtId="14" fontId="7" fillId="0" borderId="2" xfId="1" applyNumberFormat="1" applyFont="1" applyBorder="1" applyProtection="1"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7"/>
  <sheetViews>
    <sheetView tabSelected="1" view="pageBreakPreview" zoomScale="60" zoomScaleNormal="85" workbookViewId="0">
      <pane xSplit="6" ySplit="7" topLeftCell="G60" activePane="bottomRight" state="frozen"/>
      <selection pane="topRight" activeCell="G1" sqref="G1"/>
      <selection pane="bottomLeft" activeCell="A8" sqref="A8"/>
      <selection pane="bottomRight" activeCell="N36" sqref="N36"/>
    </sheetView>
  </sheetViews>
  <sheetFormatPr baseColWidth="10" defaultColWidth="11.453125" defaultRowHeight="14.5" x14ac:dyDescent="0.35"/>
  <cols>
    <col min="1" max="1" width="10.453125" customWidth="1"/>
    <col min="2" max="2" width="3.453125" customWidth="1"/>
    <col min="3" max="3" width="19.7265625" customWidth="1"/>
    <col min="4" max="4" width="3.81640625" customWidth="1"/>
    <col min="5" max="5" width="1.81640625" customWidth="1"/>
    <col min="6" max="6" width="10.453125" bestFit="1" customWidth="1"/>
    <col min="7" max="7" width="5.7265625" customWidth="1"/>
    <col min="8" max="8" width="6.1796875" customWidth="1"/>
    <col min="9" max="9" width="5.81640625" customWidth="1"/>
    <col min="10" max="10" width="6.26953125" customWidth="1"/>
    <col min="11" max="11" width="6.26953125" hidden="1" customWidth="1"/>
    <col min="12" max="12" width="6.26953125" customWidth="1"/>
    <col min="13" max="14" width="7.453125" customWidth="1"/>
    <col min="15" max="15" width="8.81640625" customWidth="1"/>
    <col min="16" max="16" width="8.26953125" customWidth="1"/>
    <col min="17" max="17" width="8.1796875" customWidth="1"/>
    <col min="18" max="18" width="9.1796875" customWidth="1"/>
    <col min="19" max="19" width="2.453125" customWidth="1"/>
    <col min="20" max="20" width="5.7265625" customWidth="1"/>
    <col min="21" max="21" width="6.453125" customWidth="1"/>
    <col min="22" max="22" width="8.1796875" style="80" hidden="1" customWidth="1"/>
    <col min="23" max="24" width="6.453125" style="80" hidden="1" customWidth="1"/>
    <col min="25" max="25" width="5" style="80" hidden="1" customWidth="1"/>
    <col min="26" max="26" width="3.1796875" style="80" hidden="1" customWidth="1"/>
    <col min="27" max="27" width="2.26953125" style="80" hidden="1" customWidth="1"/>
    <col min="28" max="28" width="6.7265625" style="80" hidden="1" customWidth="1"/>
    <col min="29" max="29" width="15.1796875" style="80" hidden="1" customWidth="1"/>
  </cols>
  <sheetData>
    <row r="1" spans="1:30" ht="25" x14ac:dyDescent="0.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30" s="5" customFormat="1" ht="20" x14ac:dyDescent="0.4">
      <c r="A3" s="131" t="s">
        <v>0</v>
      </c>
      <c r="B3" s="131"/>
      <c r="C3" s="131"/>
      <c r="D3" s="131"/>
      <c r="E3" s="131"/>
      <c r="F3" s="3"/>
      <c r="G3" s="4" t="s">
        <v>1</v>
      </c>
      <c r="H3" s="4" t="s">
        <v>2</v>
      </c>
      <c r="I3" s="132" t="s">
        <v>3</v>
      </c>
      <c r="J3" s="132"/>
      <c r="O3" s="5" t="s">
        <v>4</v>
      </c>
      <c r="P3" s="133">
        <v>43569</v>
      </c>
      <c r="Q3" s="133"/>
      <c r="R3" s="133"/>
      <c r="S3" s="133"/>
      <c r="T3" s="133"/>
      <c r="U3" s="133"/>
      <c r="V3" s="81"/>
      <c r="W3" s="81"/>
      <c r="X3" s="81"/>
      <c r="Y3" s="81"/>
      <c r="Z3" s="81"/>
      <c r="AA3" s="81"/>
      <c r="AB3" s="81"/>
      <c r="AC3" s="81"/>
    </row>
    <row r="4" spans="1:30" s="5" customFormat="1" ht="18" x14ac:dyDescent="0.4">
      <c r="A4" s="6" t="s">
        <v>5</v>
      </c>
      <c r="B4" s="134" t="s">
        <v>50</v>
      </c>
      <c r="C4" s="134"/>
      <c r="D4" s="134"/>
      <c r="E4" s="134"/>
      <c r="F4" s="134"/>
      <c r="G4" s="7">
        <f>IF(I4=LARGE(I4:I6,1),4,IF(I4=LARGE(I4:I6,2),2,0))</f>
        <v>2</v>
      </c>
      <c r="H4" s="7">
        <f>I32+L32+Q32</f>
        <v>6</v>
      </c>
      <c r="I4" s="126">
        <f>R32</f>
        <v>537.40000000000009</v>
      </c>
      <c r="J4" s="126"/>
      <c r="O4" s="5" t="s">
        <v>6</v>
      </c>
      <c r="P4" s="135" t="s">
        <v>53</v>
      </c>
      <c r="Q4" s="135"/>
      <c r="R4" s="135"/>
      <c r="S4" s="135"/>
      <c r="T4" s="135"/>
      <c r="U4" s="135"/>
      <c r="V4" s="81"/>
      <c r="W4" s="81"/>
      <c r="X4" s="81"/>
      <c r="Y4" s="81"/>
      <c r="Z4" s="81"/>
      <c r="AA4" s="81"/>
      <c r="AB4" s="81"/>
      <c r="AC4" s="81"/>
    </row>
    <row r="5" spans="1:30" s="5" customFormat="1" ht="18" x14ac:dyDescent="0.4">
      <c r="A5" s="6" t="s">
        <v>7</v>
      </c>
      <c r="B5" s="125" t="s">
        <v>51</v>
      </c>
      <c r="C5" s="125"/>
      <c r="D5" s="125"/>
      <c r="E5" s="125"/>
      <c r="F5" s="125"/>
      <c r="G5" s="7">
        <f>IF(I5=LARGE(I4:I6,1),4,IF(I5=LARGE(I4:I6,2),2,0))</f>
        <v>4</v>
      </c>
      <c r="H5" s="7">
        <f>I33+L33+Q33</f>
        <v>12</v>
      </c>
      <c r="I5" s="126">
        <f>R33</f>
        <v>570.81000000000006</v>
      </c>
      <c r="J5" s="126"/>
      <c r="P5" s="8"/>
      <c r="Q5"/>
      <c r="R5"/>
      <c r="S5"/>
      <c r="T5"/>
      <c r="U5"/>
      <c r="V5" s="81"/>
      <c r="W5" s="81"/>
      <c r="X5" s="81"/>
      <c r="Y5" s="81"/>
      <c r="Z5" s="81"/>
      <c r="AA5" s="81"/>
      <c r="AB5" s="81"/>
      <c r="AC5" s="81"/>
    </row>
    <row r="6" spans="1:30" s="10" customFormat="1" ht="18" thickBot="1" x14ac:dyDescent="0.4">
      <c r="A6" s="9" t="s">
        <v>8</v>
      </c>
      <c r="B6" s="127" t="s">
        <v>52</v>
      </c>
      <c r="C6" s="127"/>
      <c r="D6" s="127"/>
      <c r="E6" s="127"/>
      <c r="F6" s="127"/>
      <c r="G6" s="7">
        <f>IF(I6=LARGE(I4:I6,1),4,IF(I6=LARGE(I4:I6,2),2,0))</f>
        <v>0</v>
      </c>
      <c r="H6" s="7">
        <f>I34+L34+Q34</f>
        <v>0</v>
      </c>
      <c r="I6" s="128">
        <f>R34</f>
        <v>502.25</v>
      </c>
      <c r="J6" s="128"/>
      <c r="V6" s="82"/>
      <c r="W6" s="82"/>
      <c r="X6" s="82"/>
      <c r="Y6" s="82"/>
      <c r="Z6" s="82"/>
      <c r="AA6" s="82"/>
      <c r="AB6" s="82"/>
      <c r="AC6" s="82"/>
    </row>
    <row r="7" spans="1:30" ht="15" thickBot="1" x14ac:dyDescent="0.4">
      <c r="A7" s="11" t="s">
        <v>9</v>
      </c>
      <c r="B7" s="11" t="s">
        <v>10</v>
      </c>
      <c r="C7" s="11" t="s">
        <v>11</v>
      </c>
      <c r="D7" s="129" t="s">
        <v>12</v>
      </c>
      <c r="E7" s="130"/>
      <c r="F7" s="12" t="s">
        <v>13</v>
      </c>
      <c r="G7" s="12" t="s">
        <v>14</v>
      </c>
      <c r="H7" s="12" t="s">
        <v>15</v>
      </c>
      <c r="I7" s="13" t="s">
        <v>16</v>
      </c>
      <c r="J7" s="13" t="s">
        <v>17</v>
      </c>
      <c r="K7" s="14" t="s">
        <v>18</v>
      </c>
      <c r="L7" s="15" t="s">
        <v>19</v>
      </c>
      <c r="M7" s="11" t="s">
        <v>20</v>
      </c>
      <c r="N7" s="11" t="s">
        <v>21</v>
      </c>
      <c r="O7" s="11" t="s">
        <v>22</v>
      </c>
      <c r="P7" s="16" t="s">
        <v>23</v>
      </c>
      <c r="Q7" s="14"/>
      <c r="R7" s="14" t="s">
        <v>24</v>
      </c>
      <c r="S7" s="14"/>
      <c r="T7" s="16" t="s">
        <v>25</v>
      </c>
      <c r="U7" s="17" t="s">
        <v>26</v>
      </c>
      <c r="V7" s="83" t="s">
        <v>27</v>
      </c>
      <c r="W7" s="83" t="s">
        <v>28</v>
      </c>
      <c r="X7" s="83" t="s">
        <v>29</v>
      </c>
      <c r="AB7" s="80" t="s">
        <v>30</v>
      </c>
      <c r="AC7" s="80" t="s">
        <v>31</v>
      </c>
    </row>
    <row r="8" spans="1:30" ht="15" thickBot="1" x14ac:dyDescent="0.4">
      <c r="A8" s="18" t="s">
        <v>32</v>
      </c>
      <c r="B8" s="19"/>
      <c r="C8" s="20" t="s">
        <v>68</v>
      </c>
      <c r="D8" s="87">
        <v>2001</v>
      </c>
      <c r="E8" s="87"/>
      <c r="F8" s="122" t="s">
        <v>33</v>
      </c>
      <c r="G8" s="22">
        <v>8.3000000000000007</v>
      </c>
      <c r="H8" s="23">
        <v>7.6</v>
      </c>
      <c r="I8" s="23">
        <v>8</v>
      </c>
      <c r="J8" s="23">
        <v>7.9</v>
      </c>
      <c r="K8" s="24"/>
      <c r="L8" s="25">
        <f>SUM(G8:J8)-(MAX(G8:J8)+MIN(G8:J8))</f>
        <v>15.899999999999997</v>
      </c>
      <c r="M8" s="21">
        <v>9.1</v>
      </c>
      <c r="N8" s="26"/>
      <c r="O8" s="27">
        <v>13.605</v>
      </c>
      <c r="P8" s="28">
        <f>IF(F8="w",ROUND((L8+M8+O8*$AB$9),2),L8+M8+O8)</f>
        <v>39.97</v>
      </c>
      <c r="Q8" s="29">
        <f t="shared" ref="Q8:Q31" si="0">IF(B8="x",0,P8)</f>
        <v>39.97</v>
      </c>
      <c r="R8" s="88">
        <f>Q8+Q9+Q10</f>
        <v>132.19999999999999</v>
      </c>
      <c r="S8" s="89"/>
      <c r="T8" s="94">
        <f>RANK(Y8,$Y$8:$Y$81)</f>
        <v>9</v>
      </c>
      <c r="U8" s="94">
        <f>IF(Z8&lt;0,0,Z8)</f>
        <v>2</v>
      </c>
      <c r="V8" s="84">
        <f>Q8</f>
        <v>39.97</v>
      </c>
      <c r="W8" s="84">
        <f>Q9</f>
        <v>46</v>
      </c>
      <c r="X8" s="84">
        <f>Q10</f>
        <v>46.23</v>
      </c>
      <c r="Y8" s="84">
        <f>R8</f>
        <v>132.19999999999999</v>
      </c>
      <c r="Z8" s="80">
        <f>11-T8</f>
        <v>2</v>
      </c>
      <c r="AB8" s="80" t="s">
        <v>33</v>
      </c>
      <c r="AC8" s="80" t="s">
        <v>34</v>
      </c>
    </row>
    <row r="9" spans="1:30" ht="15" thickBot="1" x14ac:dyDescent="0.4">
      <c r="A9" s="18" t="s">
        <v>35</v>
      </c>
      <c r="B9" s="2"/>
      <c r="C9" s="20"/>
      <c r="D9" s="87"/>
      <c r="E9" s="87"/>
      <c r="F9" s="123"/>
      <c r="G9" s="31">
        <v>8</v>
      </c>
      <c r="H9" s="32">
        <v>7.6</v>
      </c>
      <c r="I9" s="32">
        <v>8.3000000000000007</v>
      </c>
      <c r="J9" s="32">
        <v>8.1999999999999993</v>
      </c>
      <c r="K9" s="33"/>
      <c r="L9" s="25">
        <f>SUM(G9:J9)-(MAX(G9:J9)+MIN(G9:J9))</f>
        <v>16.199999999999996</v>
      </c>
      <c r="M9" s="30">
        <v>9.6</v>
      </c>
      <c r="N9" s="34">
        <v>4.2</v>
      </c>
      <c r="O9" s="27">
        <v>13.595000000000001</v>
      </c>
      <c r="P9" s="28">
        <f>IF(F8="w",ROUND((L9+M9+O9*$AB$9+N9*$AB$10),2),L9+M9+O9+N9)</f>
        <v>46</v>
      </c>
      <c r="Q9" s="29">
        <f t="shared" si="0"/>
        <v>46</v>
      </c>
      <c r="R9" s="90"/>
      <c r="S9" s="91"/>
      <c r="T9" s="95"/>
      <c r="U9" s="95"/>
      <c r="V9" s="84">
        <f>Q11</f>
        <v>39.36</v>
      </c>
      <c r="W9" s="84">
        <f>Q12</f>
        <v>46.13</v>
      </c>
      <c r="X9" s="84">
        <f>Q13</f>
        <v>9.32</v>
      </c>
      <c r="AB9" s="80">
        <v>1.1000000000000001</v>
      </c>
      <c r="AC9" s="80" t="s">
        <v>36</v>
      </c>
    </row>
    <row r="10" spans="1:30" ht="15" thickBot="1" x14ac:dyDescent="0.4">
      <c r="A10" s="35" t="s">
        <v>37</v>
      </c>
      <c r="B10" s="36"/>
      <c r="C10" s="37"/>
      <c r="D10" s="87"/>
      <c r="E10" s="87"/>
      <c r="F10" s="124"/>
      <c r="G10" s="39">
        <v>8.3000000000000007</v>
      </c>
      <c r="H10" s="40">
        <v>7.8</v>
      </c>
      <c r="I10" s="40">
        <v>8.3000000000000007</v>
      </c>
      <c r="J10" s="40">
        <v>7.7</v>
      </c>
      <c r="K10" s="41"/>
      <c r="L10" s="42">
        <f>SUM(G10:J10)-(MAX(G10:J10)+MIN(G10:J10))</f>
        <v>16.100000000000001</v>
      </c>
      <c r="M10" s="38">
        <v>9.6999999999999993</v>
      </c>
      <c r="N10" s="43">
        <v>4.2</v>
      </c>
      <c r="O10" s="44">
        <v>13.8</v>
      </c>
      <c r="P10" s="45">
        <f>IF(F8="w",ROUND((L10+M10+O10*$AB$9+N10*$AB$10),2),L10+M10+O10+N10)</f>
        <v>46.23</v>
      </c>
      <c r="Q10" s="46">
        <f t="shared" si="0"/>
        <v>46.23</v>
      </c>
      <c r="R10" s="92"/>
      <c r="S10" s="93"/>
      <c r="T10" s="96"/>
      <c r="U10" s="96"/>
      <c r="V10" s="84">
        <f>Q14</f>
        <v>39.24</v>
      </c>
      <c r="W10" s="84">
        <f>Q15</f>
        <v>44.99</v>
      </c>
      <c r="X10" s="84">
        <f>Q16</f>
        <v>43.85</v>
      </c>
      <c r="AB10" s="80">
        <v>1.25</v>
      </c>
      <c r="AC10" s="80" t="s">
        <v>38</v>
      </c>
    </row>
    <row r="11" spans="1:30" ht="13.5" customHeight="1" thickBot="1" x14ac:dyDescent="0.4">
      <c r="A11" s="18" t="s">
        <v>32</v>
      </c>
      <c r="B11" s="2"/>
      <c r="C11" s="20" t="s">
        <v>69</v>
      </c>
      <c r="D11" s="87">
        <v>2005</v>
      </c>
      <c r="E11" s="87"/>
      <c r="F11" s="122" t="s">
        <v>33</v>
      </c>
      <c r="G11" s="22">
        <v>7.4</v>
      </c>
      <c r="H11" s="23">
        <v>7</v>
      </c>
      <c r="I11" s="23">
        <v>7.5</v>
      </c>
      <c r="J11" s="23">
        <v>7.6</v>
      </c>
      <c r="K11" s="24"/>
      <c r="L11" s="25">
        <f t="shared" ref="L11:L31" si="1">SUM(G11:J11)-(MAX(G11:J11)+MIN(G11:J11))</f>
        <v>14.9</v>
      </c>
      <c r="M11" s="21">
        <v>9.6</v>
      </c>
      <c r="N11" s="26"/>
      <c r="O11" s="27">
        <v>13.505000000000001</v>
      </c>
      <c r="P11" s="47">
        <f t="shared" ref="P11" si="2">IF(F11="w",ROUND((L11+M11+O11*$AB$9),2),L11+M11+O11)</f>
        <v>39.36</v>
      </c>
      <c r="Q11" s="29">
        <f t="shared" si="0"/>
        <v>39.36</v>
      </c>
      <c r="R11" s="88">
        <f>Q11+Q12+Q13</f>
        <v>94.81</v>
      </c>
      <c r="S11" s="89"/>
      <c r="T11" s="94">
        <f>RANK(Y11,$Y$8:$Y$81)</f>
        <v>15</v>
      </c>
      <c r="U11" s="97">
        <f>IF(Z11&lt;0,0,Z11)</f>
        <v>0</v>
      </c>
      <c r="V11" s="84">
        <f>Q17</f>
        <v>40.049999999999997</v>
      </c>
      <c r="W11" s="84">
        <f>Q18</f>
        <v>46.44</v>
      </c>
      <c r="X11" s="84">
        <f>Q19</f>
        <v>47.08</v>
      </c>
      <c r="Y11" s="84">
        <f>R11</f>
        <v>94.81</v>
      </c>
      <c r="Z11" s="80">
        <f>11-T11</f>
        <v>-4</v>
      </c>
    </row>
    <row r="12" spans="1:30" ht="13.5" customHeight="1" thickBot="1" x14ac:dyDescent="0.4">
      <c r="A12" s="18" t="s">
        <v>35</v>
      </c>
      <c r="B12" s="2"/>
      <c r="C12" s="20"/>
      <c r="D12" s="87"/>
      <c r="E12" s="87"/>
      <c r="F12" s="123"/>
      <c r="G12" s="31">
        <v>6.8</v>
      </c>
      <c r="H12" s="32">
        <v>6.6</v>
      </c>
      <c r="I12" s="32">
        <v>7</v>
      </c>
      <c r="J12" s="32">
        <v>7</v>
      </c>
      <c r="K12" s="33"/>
      <c r="L12" s="25">
        <f t="shared" si="1"/>
        <v>13.799999999999999</v>
      </c>
      <c r="M12" s="30">
        <v>9.6</v>
      </c>
      <c r="N12" s="34">
        <v>6.4</v>
      </c>
      <c r="O12" s="27">
        <v>13.395</v>
      </c>
      <c r="P12" s="28">
        <f>IF(F11="w",ROUND((L12+M12+O12*$AB$9+N12*$AB$10),2),L12+M12+O12+N12)</f>
        <v>46.13</v>
      </c>
      <c r="Q12" s="29">
        <f t="shared" si="0"/>
        <v>46.13</v>
      </c>
      <c r="R12" s="90"/>
      <c r="S12" s="91"/>
      <c r="T12" s="95"/>
      <c r="U12" s="95"/>
      <c r="V12" s="84">
        <f>Q20</f>
        <v>40.61</v>
      </c>
      <c r="W12" s="84">
        <f>Q21</f>
        <v>49.95</v>
      </c>
      <c r="X12" s="84">
        <f>Q22</f>
        <v>50.29</v>
      </c>
    </row>
    <row r="13" spans="1:30" ht="13.5" customHeight="1" thickBot="1" x14ac:dyDescent="0.4">
      <c r="A13" s="35" t="s">
        <v>37</v>
      </c>
      <c r="B13" s="36"/>
      <c r="C13" s="37"/>
      <c r="D13" s="87"/>
      <c r="E13" s="87"/>
      <c r="F13" s="124"/>
      <c r="G13" s="39">
        <v>1.3</v>
      </c>
      <c r="H13" s="40">
        <v>1.2</v>
      </c>
      <c r="I13" s="40">
        <v>1.2</v>
      </c>
      <c r="J13" s="40">
        <v>1.3</v>
      </c>
      <c r="K13" s="41"/>
      <c r="L13" s="42">
        <f t="shared" si="1"/>
        <v>2.5</v>
      </c>
      <c r="M13" s="38">
        <v>1.8</v>
      </c>
      <c r="N13" s="43">
        <v>1.6</v>
      </c>
      <c r="O13" s="44">
        <v>2.7450000000000001</v>
      </c>
      <c r="P13" s="45">
        <f>IF(F11="w",ROUND((L13+M13+O13*$AB$9+N13*$AB$10),2),L13+M13+O13+N13)</f>
        <v>9.32</v>
      </c>
      <c r="Q13" s="48">
        <f t="shared" si="0"/>
        <v>9.32</v>
      </c>
      <c r="R13" s="92"/>
      <c r="S13" s="93"/>
      <c r="T13" s="96"/>
      <c r="U13" s="96"/>
      <c r="V13" s="84">
        <f>Q23</f>
        <v>40.800000000000004</v>
      </c>
      <c r="W13" s="84">
        <f>Q24</f>
        <v>0</v>
      </c>
      <c r="X13" s="84">
        <f>Q25</f>
        <v>0</v>
      </c>
    </row>
    <row r="14" spans="1:30" ht="13.5" customHeight="1" thickBot="1" x14ac:dyDescent="0.4">
      <c r="A14" s="18" t="s">
        <v>32</v>
      </c>
      <c r="B14" s="2"/>
      <c r="C14" s="20" t="s">
        <v>70</v>
      </c>
      <c r="D14" s="87">
        <v>2008</v>
      </c>
      <c r="E14" s="87"/>
      <c r="F14" s="122" t="s">
        <v>33</v>
      </c>
      <c r="G14" s="22">
        <v>7.9</v>
      </c>
      <c r="H14" s="23">
        <v>7.9</v>
      </c>
      <c r="I14" s="23">
        <v>7.8</v>
      </c>
      <c r="J14" s="23">
        <v>8.1999999999999993</v>
      </c>
      <c r="K14" s="24"/>
      <c r="L14" s="25">
        <f t="shared" si="1"/>
        <v>15.8</v>
      </c>
      <c r="M14" s="21">
        <v>9.5</v>
      </c>
      <c r="N14" s="26"/>
      <c r="O14" s="27">
        <v>12.67</v>
      </c>
      <c r="P14" s="28">
        <f t="shared" ref="P14" si="3">IF(F14="w",ROUND((L14+M14+O14*$AB$9),2),L14+M14+O14)</f>
        <v>39.24</v>
      </c>
      <c r="Q14" s="29">
        <f t="shared" si="0"/>
        <v>39.24</v>
      </c>
      <c r="R14" s="88">
        <f>Q14+Q15+Q16</f>
        <v>128.08000000000001</v>
      </c>
      <c r="S14" s="89"/>
      <c r="T14" s="94">
        <f>RANK(Y14,$Y$8:$Y$81)</f>
        <v>11</v>
      </c>
      <c r="U14" s="97">
        <f>IF(Z14&lt;0,0,Z14)</f>
        <v>0</v>
      </c>
      <c r="V14" s="84">
        <f>Q26</f>
        <v>0</v>
      </c>
      <c r="W14" s="84">
        <f>Q27</f>
        <v>0</v>
      </c>
      <c r="X14" s="84">
        <f>Q28</f>
        <v>43.375</v>
      </c>
      <c r="Y14" s="84">
        <f>R14</f>
        <v>128.08000000000001</v>
      </c>
      <c r="Z14" s="80">
        <f>11-T14</f>
        <v>0</v>
      </c>
    </row>
    <row r="15" spans="1:30" ht="13.5" customHeight="1" thickBot="1" x14ac:dyDescent="0.4">
      <c r="A15" s="18" t="s">
        <v>35</v>
      </c>
      <c r="B15" s="2"/>
      <c r="C15" s="20"/>
      <c r="D15" s="87"/>
      <c r="E15" s="87"/>
      <c r="F15" s="123"/>
      <c r="G15" s="31">
        <v>7.7</v>
      </c>
      <c r="H15" s="32">
        <v>8</v>
      </c>
      <c r="I15" s="32">
        <v>8.1</v>
      </c>
      <c r="J15" s="32">
        <v>8.3000000000000007</v>
      </c>
      <c r="K15" s="33"/>
      <c r="L15" s="25">
        <f t="shared" si="1"/>
        <v>16.099999999999994</v>
      </c>
      <c r="M15" s="30">
        <v>9.6999999999999993</v>
      </c>
      <c r="N15" s="34">
        <v>4.2</v>
      </c>
      <c r="O15" s="27">
        <v>12.67</v>
      </c>
      <c r="P15" s="28">
        <f t="shared" ref="P15" si="4">IF(F14="w",ROUND((L15+M15+O15*$AB$9+N15*$AB$10),2),L15+M15+O15+N15)</f>
        <v>44.99</v>
      </c>
      <c r="Q15" s="29">
        <f t="shared" si="0"/>
        <v>44.99</v>
      </c>
      <c r="R15" s="90"/>
      <c r="S15" s="91"/>
      <c r="T15" s="95"/>
      <c r="U15" s="95"/>
      <c r="V15" s="84">
        <f>Q29</f>
        <v>0</v>
      </c>
      <c r="W15" s="84">
        <f>Q30</f>
        <v>44.3</v>
      </c>
      <c r="X15" s="84">
        <f>Q31</f>
        <v>0</v>
      </c>
    </row>
    <row r="16" spans="1:30" ht="13.5" customHeight="1" thickBot="1" x14ac:dyDescent="0.4">
      <c r="A16" s="35" t="s">
        <v>37</v>
      </c>
      <c r="B16" s="36"/>
      <c r="C16" s="37"/>
      <c r="D16" s="87"/>
      <c r="E16" s="87"/>
      <c r="F16" s="124"/>
      <c r="G16" s="39">
        <v>7.5</v>
      </c>
      <c r="H16" s="40">
        <v>7.6</v>
      </c>
      <c r="I16" s="40">
        <v>7.7</v>
      </c>
      <c r="J16" s="40">
        <v>7.7</v>
      </c>
      <c r="K16" s="41"/>
      <c r="L16" s="42">
        <f t="shared" si="1"/>
        <v>15.3</v>
      </c>
      <c r="M16" s="38">
        <v>9.5</v>
      </c>
      <c r="N16" s="43">
        <v>4.2</v>
      </c>
      <c r="O16" s="44">
        <v>12.545</v>
      </c>
      <c r="P16" s="45">
        <f t="shared" ref="P16" si="5">IF(F14="w",ROUND((L16+M16+O16*$AB$9+N16*$AB$10),2),L16+M16+O16+N16)</f>
        <v>43.85</v>
      </c>
      <c r="Q16" s="48">
        <f t="shared" si="0"/>
        <v>43.85</v>
      </c>
      <c r="R16" s="92"/>
      <c r="S16" s="93"/>
      <c r="T16" s="96"/>
      <c r="U16" s="96"/>
    </row>
    <row r="17" spans="1:29" ht="13.5" customHeight="1" thickBot="1" x14ac:dyDescent="0.4">
      <c r="A17" s="18" t="s">
        <v>32</v>
      </c>
      <c r="B17" s="2"/>
      <c r="C17" s="20" t="s">
        <v>71</v>
      </c>
      <c r="D17" s="87">
        <v>1998</v>
      </c>
      <c r="E17" s="87"/>
      <c r="F17" s="122" t="s">
        <v>33</v>
      </c>
      <c r="G17" s="22">
        <v>7.8</v>
      </c>
      <c r="H17" s="23">
        <v>7.6</v>
      </c>
      <c r="I17" s="23">
        <v>7.8</v>
      </c>
      <c r="J17" s="23">
        <v>8</v>
      </c>
      <c r="K17" s="24"/>
      <c r="L17" s="25">
        <f t="shared" si="1"/>
        <v>15.6</v>
      </c>
      <c r="M17" s="21">
        <v>9.5</v>
      </c>
      <c r="N17" s="26"/>
      <c r="O17" s="27">
        <v>13.595000000000001</v>
      </c>
      <c r="P17" s="28">
        <f t="shared" ref="P17" si="6">IF(F17="w",ROUND((L17+M17+O17*$AB$9),2),L17+M17+O17)</f>
        <v>40.049999999999997</v>
      </c>
      <c r="Q17" s="29">
        <f t="shared" si="0"/>
        <v>40.049999999999997</v>
      </c>
      <c r="R17" s="88">
        <f>Q17+Q18+Q19</f>
        <v>133.57</v>
      </c>
      <c r="S17" s="89"/>
      <c r="T17" s="94">
        <f>RANK(Y17,$Y$8:$Y$81)</f>
        <v>8</v>
      </c>
      <c r="U17" s="97">
        <f>IF(Z17&lt;0,0,Z17)</f>
        <v>3</v>
      </c>
      <c r="Y17" s="84">
        <f>R17</f>
        <v>133.57</v>
      </c>
      <c r="Z17" s="80">
        <f>11-T17</f>
        <v>3</v>
      </c>
    </row>
    <row r="18" spans="1:29" ht="13.5" customHeight="1" thickBot="1" x14ac:dyDescent="0.4">
      <c r="A18" s="18" t="s">
        <v>35</v>
      </c>
      <c r="B18" s="2"/>
      <c r="C18" s="20"/>
      <c r="D18" s="87"/>
      <c r="E18" s="87"/>
      <c r="F18" s="123"/>
      <c r="G18" s="31">
        <v>7.2</v>
      </c>
      <c r="H18" s="32">
        <v>6.6</v>
      </c>
      <c r="I18" s="32">
        <v>7.2</v>
      </c>
      <c r="J18" s="32">
        <v>6.6</v>
      </c>
      <c r="K18" s="33"/>
      <c r="L18" s="25">
        <f t="shared" si="1"/>
        <v>13.8</v>
      </c>
      <c r="M18" s="30">
        <v>9.4</v>
      </c>
      <c r="N18" s="34">
        <v>7.2</v>
      </c>
      <c r="O18" s="27">
        <v>12.945</v>
      </c>
      <c r="P18" s="28">
        <f t="shared" ref="P18" si="7">IF(F17="w",ROUND((L18+M18+O18*$AB$9+N18*$AB$10),2),L18+M18+O18+N18)</f>
        <v>46.44</v>
      </c>
      <c r="Q18" s="29">
        <f t="shared" si="0"/>
        <v>46.44</v>
      </c>
      <c r="R18" s="90"/>
      <c r="S18" s="91"/>
      <c r="T18" s="95"/>
      <c r="U18" s="95"/>
    </row>
    <row r="19" spans="1:29" ht="13.5" customHeight="1" thickBot="1" x14ac:dyDescent="0.4">
      <c r="A19" s="35" t="s">
        <v>37</v>
      </c>
      <c r="B19" s="36"/>
      <c r="C19" s="37"/>
      <c r="D19" s="87"/>
      <c r="E19" s="87"/>
      <c r="F19" s="124"/>
      <c r="G19" s="39">
        <v>7.2</v>
      </c>
      <c r="H19" s="40">
        <v>6.7</v>
      </c>
      <c r="I19" s="40">
        <v>7.6</v>
      </c>
      <c r="J19" s="40">
        <v>6.7</v>
      </c>
      <c r="K19" s="41"/>
      <c r="L19" s="42">
        <f t="shared" si="1"/>
        <v>13.899999999999999</v>
      </c>
      <c r="M19" s="38">
        <v>9.6</v>
      </c>
      <c r="N19" s="43">
        <v>7.8</v>
      </c>
      <c r="O19" s="44">
        <v>12.57</v>
      </c>
      <c r="P19" s="45">
        <f t="shared" ref="P19" si="8">IF(F17="w",ROUND((L19+M19+O19*$AB$9+N19*$AB$10),2),L19+M19+O19+N19)</f>
        <v>47.08</v>
      </c>
      <c r="Q19" s="48">
        <f t="shared" si="0"/>
        <v>47.08</v>
      </c>
      <c r="R19" s="92"/>
      <c r="S19" s="93"/>
      <c r="T19" s="96"/>
      <c r="U19" s="96"/>
    </row>
    <row r="20" spans="1:29" ht="13.5" customHeight="1" thickBot="1" x14ac:dyDescent="0.4">
      <c r="A20" s="18" t="s">
        <v>32</v>
      </c>
      <c r="B20" s="2"/>
      <c r="C20" s="20" t="s">
        <v>72</v>
      </c>
      <c r="D20" s="87">
        <v>2004</v>
      </c>
      <c r="E20" s="87"/>
      <c r="F20" s="122" t="s">
        <v>33</v>
      </c>
      <c r="G20" s="22">
        <v>7.8</v>
      </c>
      <c r="H20" s="23">
        <v>7.5</v>
      </c>
      <c r="I20" s="23">
        <v>8.3000000000000007</v>
      </c>
      <c r="J20" s="23">
        <v>8.1999999999999993</v>
      </c>
      <c r="K20" s="24"/>
      <c r="L20" s="25">
        <f t="shared" si="1"/>
        <v>16</v>
      </c>
      <c r="M20" s="21">
        <v>9.5</v>
      </c>
      <c r="N20" s="26"/>
      <c r="O20" s="27">
        <v>13.74</v>
      </c>
      <c r="P20" s="28">
        <f t="shared" ref="P20" si="9">IF(F20="w",ROUND((L20+M20+O20*$AB$9),2),L20+M20+O20)</f>
        <v>40.61</v>
      </c>
      <c r="Q20" s="29">
        <f t="shared" si="0"/>
        <v>40.61</v>
      </c>
      <c r="R20" s="88">
        <f>Q20+Q21+Q22</f>
        <v>140.85</v>
      </c>
      <c r="S20" s="89"/>
      <c r="T20" s="94">
        <f>RANK(Y20,$Y$8:$Y$81)</f>
        <v>4</v>
      </c>
      <c r="U20" s="97">
        <f>IF(Z20&lt;0,0,Z20)</f>
        <v>7</v>
      </c>
      <c r="Y20" s="84">
        <f>R20</f>
        <v>140.85</v>
      </c>
      <c r="Z20" s="80">
        <f>11-T20</f>
        <v>7</v>
      </c>
    </row>
    <row r="21" spans="1:29" ht="13.5" customHeight="1" thickBot="1" x14ac:dyDescent="0.4">
      <c r="A21" s="18" t="s">
        <v>35</v>
      </c>
      <c r="B21" s="2"/>
      <c r="C21" s="20"/>
      <c r="D21" s="87"/>
      <c r="E21" s="87"/>
      <c r="F21" s="123"/>
      <c r="G21" s="31">
        <v>6.8</v>
      </c>
      <c r="H21" s="32">
        <v>7.2</v>
      </c>
      <c r="I21" s="32">
        <v>7.4</v>
      </c>
      <c r="J21" s="32">
        <v>7.2</v>
      </c>
      <c r="K21" s="33"/>
      <c r="L21" s="25">
        <f t="shared" si="1"/>
        <v>14.399999999999999</v>
      </c>
      <c r="M21" s="30">
        <v>9.5</v>
      </c>
      <c r="N21" s="34">
        <v>8.8000000000000007</v>
      </c>
      <c r="O21" s="27">
        <v>13.685</v>
      </c>
      <c r="P21" s="28">
        <f t="shared" ref="P21" si="10">IF(F20="w",ROUND((L21+M21+O21*$AB$9+N21*$AB$10),2),L21+M21+O21+N21)</f>
        <v>49.95</v>
      </c>
      <c r="Q21" s="29">
        <f t="shared" si="0"/>
        <v>49.95</v>
      </c>
      <c r="R21" s="90"/>
      <c r="S21" s="91"/>
      <c r="T21" s="95"/>
      <c r="U21" s="95"/>
    </row>
    <row r="22" spans="1:29" ht="13.5" customHeight="1" thickBot="1" x14ac:dyDescent="0.4">
      <c r="A22" s="35" t="s">
        <v>37</v>
      </c>
      <c r="B22" s="36"/>
      <c r="C22" s="37"/>
      <c r="D22" s="87"/>
      <c r="E22" s="87"/>
      <c r="F22" s="124"/>
      <c r="G22" s="39">
        <v>7.3</v>
      </c>
      <c r="H22" s="40">
        <v>7.2</v>
      </c>
      <c r="I22" s="40">
        <v>7.4</v>
      </c>
      <c r="J22" s="40">
        <v>7.3</v>
      </c>
      <c r="K22" s="41"/>
      <c r="L22" s="42">
        <f t="shared" si="1"/>
        <v>14.599999999999998</v>
      </c>
      <c r="M22" s="38">
        <v>9.6</v>
      </c>
      <c r="N22" s="43">
        <v>8.8000000000000007</v>
      </c>
      <c r="O22" s="44">
        <v>13.72</v>
      </c>
      <c r="P22" s="45">
        <f t="shared" ref="P22" si="11">IF(F20="w",ROUND((L22+M22+O22*$AB$9+N22*$AB$10),2),L22+M22+O22+N22)</f>
        <v>50.29</v>
      </c>
      <c r="Q22" s="48">
        <f t="shared" si="0"/>
        <v>50.29</v>
      </c>
      <c r="R22" s="92"/>
      <c r="S22" s="93"/>
      <c r="T22" s="96"/>
      <c r="U22" s="96"/>
    </row>
    <row r="23" spans="1:29" ht="13.5" customHeight="1" x14ac:dyDescent="0.35">
      <c r="A23" s="18" t="s">
        <v>32</v>
      </c>
      <c r="B23" s="2"/>
      <c r="C23" s="2" t="s">
        <v>73</v>
      </c>
      <c r="D23" s="118">
        <v>1993</v>
      </c>
      <c r="E23" s="119"/>
      <c r="F23" s="122" t="s">
        <v>30</v>
      </c>
      <c r="G23" s="49">
        <v>8.6999999999999993</v>
      </c>
      <c r="H23" s="50">
        <v>8.3000000000000007</v>
      </c>
      <c r="I23" s="50">
        <v>8.6999999999999993</v>
      </c>
      <c r="J23" s="50">
        <v>8.5</v>
      </c>
      <c r="K23" s="51"/>
      <c r="L23" s="25">
        <f t="shared" si="1"/>
        <v>17.200000000000003</v>
      </c>
      <c r="M23" s="21">
        <v>9.5</v>
      </c>
      <c r="N23" s="26"/>
      <c r="O23" s="27">
        <v>14.1</v>
      </c>
      <c r="P23" s="28">
        <f t="shared" ref="P23" si="12">IF(F23="w",ROUND((L23+M23+O23*$AB$9),2),L23+M23+O23)</f>
        <v>40.800000000000004</v>
      </c>
      <c r="Q23" s="29">
        <f t="shared" si="0"/>
        <v>40.800000000000004</v>
      </c>
      <c r="R23" s="88">
        <f>Q23+Q24+Q25</f>
        <v>40.800000000000004</v>
      </c>
      <c r="S23" s="89"/>
      <c r="T23" s="94">
        <f>RANK(Y23,$Y$8:$Y$81)</f>
        <v>20</v>
      </c>
      <c r="U23" s="97">
        <f>IF(Z23&lt;0,0,Z23)</f>
        <v>0</v>
      </c>
      <c r="Y23" s="84">
        <f>R23</f>
        <v>40.800000000000004</v>
      </c>
      <c r="Z23" s="80">
        <f>11-T23</f>
        <v>-9</v>
      </c>
    </row>
    <row r="24" spans="1:29" ht="13.5" customHeight="1" x14ac:dyDescent="0.35">
      <c r="A24" s="18" t="s">
        <v>35</v>
      </c>
      <c r="B24" s="2"/>
      <c r="C24" s="2"/>
      <c r="D24" s="100"/>
      <c r="E24" s="101"/>
      <c r="F24" s="123"/>
      <c r="G24" s="52"/>
      <c r="H24" s="53"/>
      <c r="I24" s="53"/>
      <c r="J24" s="53"/>
      <c r="K24" s="54"/>
      <c r="L24" s="25">
        <f t="shared" si="1"/>
        <v>0</v>
      </c>
      <c r="M24" s="30"/>
      <c r="N24" s="34"/>
      <c r="O24" s="27"/>
      <c r="P24" s="28">
        <f t="shared" ref="P24" si="13">IF(F23="w",ROUND((L24+M24+O24*$AB$9+N24*$AB$10),2),L24+M24+O24+N24)</f>
        <v>0</v>
      </c>
      <c r="Q24" s="29">
        <f t="shared" si="0"/>
        <v>0</v>
      </c>
      <c r="R24" s="90"/>
      <c r="S24" s="91"/>
      <c r="T24" s="95"/>
      <c r="U24" s="95"/>
    </row>
    <row r="25" spans="1:29" ht="13.5" customHeight="1" thickBot="1" x14ac:dyDescent="0.4">
      <c r="A25" s="35" t="s">
        <v>37</v>
      </c>
      <c r="B25" s="36"/>
      <c r="C25" s="36"/>
      <c r="D25" s="102"/>
      <c r="E25" s="103"/>
      <c r="F25" s="124"/>
      <c r="G25" s="55"/>
      <c r="H25" s="56"/>
      <c r="I25" s="56"/>
      <c r="J25" s="56"/>
      <c r="K25" s="57"/>
      <c r="L25" s="42">
        <f t="shared" si="1"/>
        <v>0</v>
      </c>
      <c r="M25" s="38"/>
      <c r="N25" s="43"/>
      <c r="O25" s="44"/>
      <c r="P25" s="45">
        <f t="shared" ref="P25" si="14">IF(F23="w",ROUND((L25+M25+O25*$AB$9+N25*$AB$10),2),L25+M25+O25+N25)</f>
        <v>0</v>
      </c>
      <c r="Q25" s="48">
        <f t="shared" si="0"/>
        <v>0</v>
      </c>
      <c r="R25" s="92"/>
      <c r="S25" s="93"/>
      <c r="T25" s="96"/>
      <c r="U25" s="96"/>
    </row>
    <row r="26" spans="1:29" ht="13.5" customHeight="1" x14ac:dyDescent="0.35">
      <c r="A26" s="18" t="s">
        <v>32</v>
      </c>
      <c r="B26" s="2" t="s">
        <v>74</v>
      </c>
      <c r="C26" s="2" t="s">
        <v>66</v>
      </c>
      <c r="D26" s="118">
        <v>2005</v>
      </c>
      <c r="E26" s="119"/>
      <c r="F26" s="122" t="s">
        <v>30</v>
      </c>
      <c r="G26" s="58">
        <v>8</v>
      </c>
      <c r="H26" s="58">
        <v>7.8</v>
      </c>
      <c r="I26" s="58">
        <v>7.6</v>
      </c>
      <c r="J26" s="58">
        <v>8</v>
      </c>
      <c r="K26" s="59"/>
      <c r="L26" s="25">
        <f t="shared" si="1"/>
        <v>15.799999999999999</v>
      </c>
      <c r="M26" s="21">
        <v>9.6</v>
      </c>
      <c r="N26" s="26"/>
      <c r="O26" s="27">
        <v>13.11</v>
      </c>
      <c r="P26" s="28">
        <f t="shared" ref="P26" si="15">IF(F26="w",ROUND((L26+M26+O26*$AB$9),2),L26+M26+O26)</f>
        <v>38.51</v>
      </c>
      <c r="Q26" s="29">
        <f t="shared" si="0"/>
        <v>0</v>
      </c>
      <c r="R26" s="88">
        <f>Q26+Q27+Q28</f>
        <v>43.375</v>
      </c>
      <c r="S26" s="89"/>
      <c r="T26" s="94">
        <f>RANK(Y26,$Y$8:$Y$81)</f>
        <v>19</v>
      </c>
      <c r="U26" s="97">
        <f>IF(Z26&lt;0,0,Z26)</f>
        <v>0</v>
      </c>
      <c r="Y26" s="84">
        <f>R26</f>
        <v>43.375</v>
      </c>
      <c r="Z26" s="80">
        <f>11-T26</f>
        <v>-8</v>
      </c>
    </row>
    <row r="27" spans="1:29" ht="13.5" customHeight="1" x14ac:dyDescent="0.35">
      <c r="A27" s="18" t="s">
        <v>35</v>
      </c>
      <c r="B27" s="2" t="s">
        <v>74</v>
      </c>
      <c r="C27" s="2"/>
      <c r="D27" s="100"/>
      <c r="E27" s="101"/>
      <c r="F27" s="123"/>
      <c r="G27" s="58">
        <v>6.8</v>
      </c>
      <c r="H27" s="58">
        <v>7</v>
      </c>
      <c r="I27" s="58">
        <v>7.4</v>
      </c>
      <c r="J27" s="58">
        <v>7.2</v>
      </c>
      <c r="K27" s="59"/>
      <c r="L27" s="25">
        <f t="shared" si="1"/>
        <v>14.200000000000003</v>
      </c>
      <c r="M27" s="30">
        <v>9.6</v>
      </c>
      <c r="N27" s="34">
        <v>6.8</v>
      </c>
      <c r="O27" s="27">
        <v>13.27</v>
      </c>
      <c r="P27" s="28">
        <f t="shared" ref="P27" si="16">IF(F26="w",ROUND((L27+M27+O27*$AB$9+N27*$AB$10),2),L27+M27+O27+N27)</f>
        <v>43.870000000000005</v>
      </c>
      <c r="Q27" s="29">
        <f t="shared" si="0"/>
        <v>0</v>
      </c>
      <c r="R27" s="90"/>
      <c r="S27" s="91"/>
      <c r="T27" s="95"/>
      <c r="U27" s="95"/>
    </row>
    <row r="28" spans="1:29" ht="13.5" customHeight="1" thickBot="1" x14ac:dyDescent="0.4">
      <c r="A28" s="35" t="s">
        <v>37</v>
      </c>
      <c r="B28" s="36"/>
      <c r="C28" s="36"/>
      <c r="D28" s="120"/>
      <c r="E28" s="121"/>
      <c r="F28" s="124"/>
      <c r="G28" s="60">
        <v>7.2</v>
      </c>
      <c r="H28" s="60">
        <v>7.2</v>
      </c>
      <c r="I28" s="60">
        <v>7</v>
      </c>
      <c r="J28" s="60">
        <v>7</v>
      </c>
      <c r="K28" s="61"/>
      <c r="L28" s="42">
        <f t="shared" si="1"/>
        <v>14.2</v>
      </c>
      <c r="M28" s="38">
        <v>9.1999999999999993</v>
      </c>
      <c r="N28" s="43">
        <v>6.8</v>
      </c>
      <c r="O28" s="44">
        <v>13.175000000000001</v>
      </c>
      <c r="P28" s="45">
        <f t="shared" ref="P28" si="17">IF(F26="w",ROUND((L28+M28+O28*$AB$9+N28*$AB$10),2),L28+M28+O28+N28)</f>
        <v>43.375</v>
      </c>
      <c r="Q28" s="48">
        <f t="shared" si="0"/>
        <v>43.375</v>
      </c>
      <c r="R28" s="92"/>
      <c r="S28" s="93"/>
      <c r="T28" s="96"/>
      <c r="U28" s="96"/>
    </row>
    <row r="29" spans="1:29" ht="13.5" customHeight="1" x14ac:dyDescent="0.35">
      <c r="A29" s="18" t="s">
        <v>32</v>
      </c>
      <c r="B29" s="2" t="s">
        <v>74</v>
      </c>
      <c r="C29" s="2" t="s">
        <v>67</v>
      </c>
      <c r="D29" s="98">
        <v>2005</v>
      </c>
      <c r="E29" s="99"/>
      <c r="F29" s="122" t="s">
        <v>33</v>
      </c>
      <c r="G29" s="58">
        <v>7.1</v>
      </c>
      <c r="H29" s="58">
        <v>7</v>
      </c>
      <c r="I29" s="58">
        <v>7</v>
      </c>
      <c r="J29" s="58">
        <v>7.3</v>
      </c>
      <c r="K29" s="59">
        <v>3</v>
      </c>
      <c r="L29" s="25">
        <f t="shared" si="1"/>
        <v>14.100000000000001</v>
      </c>
      <c r="M29" s="21">
        <v>9.4</v>
      </c>
      <c r="N29" s="26"/>
      <c r="O29" s="27">
        <v>12.744999999999999</v>
      </c>
      <c r="P29" s="28">
        <f t="shared" ref="P29" si="18">IF(F29="w",ROUND((L29+M29+O29*$AB$9),2),L29+M29+O29)</f>
        <v>37.520000000000003</v>
      </c>
      <c r="Q29" s="29">
        <f t="shared" si="0"/>
        <v>0</v>
      </c>
      <c r="R29" s="88">
        <f>Q29+Q30+Q31</f>
        <v>44.3</v>
      </c>
      <c r="S29" s="89"/>
      <c r="T29" s="94">
        <f>RANK(Y29,$Y$8:$Y$81)</f>
        <v>18</v>
      </c>
      <c r="U29" s="97">
        <f>IF(Z29&lt;0,0,Z29)</f>
        <v>0</v>
      </c>
      <c r="Y29" s="84">
        <f>R29</f>
        <v>44.3</v>
      </c>
      <c r="Z29" s="80">
        <f>11-T29</f>
        <v>-7</v>
      </c>
    </row>
    <row r="30" spans="1:29" ht="13.5" customHeight="1" x14ac:dyDescent="0.35">
      <c r="A30" s="18" t="s">
        <v>35</v>
      </c>
      <c r="B30" s="2"/>
      <c r="C30" s="2"/>
      <c r="D30" s="100"/>
      <c r="E30" s="101"/>
      <c r="F30" s="123"/>
      <c r="G30" s="58">
        <v>7.1</v>
      </c>
      <c r="H30" s="58">
        <v>6.8</v>
      </c>
      <c r="I30" s="58">
        <v>7.2</v>
      </c>
      <c r="J30" s="58">
        <v>6.9</v>
      </c>
      <c r="K30" s="59"/>
      <c r="L30" s="25">
        <f t="shared" si="1"/>
        <v>14</v>
      </c>
      <c r="M30" s="30">
        <v>9.5</v>
      </c>
      <c r="N30" s="34">
        <v>5.5</v>
      </c>
      <c r="O30" s="27">
        <v>12.654999999999999</v>
      </c>
      <c r="P30" s="28">
        <f t="shared" ref="P30" si="19">IF(F29="w",ROUND((L30+M30+O30*$AB$9+N30*$AB$10),2),L30+M30+O30+N30)</f>
        <v>44.3</v>
      </c>
      <c r="Q30" s="29">
        <f t="shared" si="0"/>
        <v>44.3</v>
      </c>
      <c r="R30" s="90"/>
      <c r="S30" s="91"/>
      <c r="T30" s="95"/>
      <c r="U30" s="95"/>
    </row>
    <row r="31" spans="1:29" ht="13.5" customHeight="1" thickBot="1" x14ac:dyDescent="0.4">
      <c r="A31" s="35" t="s">
        <v>37</v>
      </c>
      <c r="B31" s="36" t="s">
        <v>74</v>
      </c>
      <c r="C31" s="36"/>
      <c r="D31" s="102"/>
      <c r="E31" s="103"/>
      <c r="F31" s="124"/>
      <c r="G31" s="60">
        <v>6.9</v>
      </c>
      <c r="H31" s="60">
        <v>6.7</v>
      </c>
      <c r="I31" s="60">
        <v>6.8</v>
      </c>
      <c r="J31" s="60">
        <v>6.4</v>
      </c>
      <c r="K31" s="61"/>
      <c r="L31" s="42">
        <f t="shared" si="1"/>
        <v>13.500000000000004</v>
      </c>
      <c r="M31" s="38">
        <v>9.5</v>
      </c>
      <c r="N31" s="43">
        <v>5.5</v>
      </c>
      <c r="O31" s="44">
        <v>12.61</v>
      </c>
      <c r="P31" s="45">
        <f t="shared" ref="P31" si="20">IF(F29="w",ROUND((L31+M31+O31*$AB$9+N31*$AB$10),2),L31+M31+O31+N31)</f>
        <v>43.75</v>
      </c>
      <c r="Q31" s="48">
        <f t="shared" si="0"/>
        <v>0</v>
      </c>
      <c r="R31" s="92"/>
      <c r="S31" s="93"/>
      <c r="T31" s="104"/>
      <c r="U31" s="104"/>
    </row>
    <row r="32" spans="1:29" ht="15" thickBot="1" x14ac:dyDescent="0.4">
      <c r="A32" s="106" t="str">
        <f>B4</f>
        <v>TSV Rudow</v>
      </c>
      <c r="B32" s="107"/>
      <c r="C32" s="108"/>
      <c r="D32" s="63"/>
      <c r="E32" s="63"/>
      <c r="F32" s="63"/>
      <c r="G32" s="64">
        <f>(LARGE(V8:V16,1))+(LARGE(V8:V16,2))+(LARGE(V8:V16,3))+(LARGE(V8:V16,4))</f>
        <v>161.43</v>
      </c>
      <c r="H32" s="65">
        <f>IF(G32=LARGE(G32:G34,1),4,IF(G32=LARGE(G32:G34,2),2,0))</f>
        <v>2</v>
      </c>
      <c r="I32" s="63">
        <f>IF(H32+H33=8,3,IF(H32+H34=8,3,IF(AND(H32=2,H33=2),1,IF(AND(H32=2,H34=2),1,H32))))</f>
        <v>2</v>
      </c>
      <c r="J32" s="66">
        <f>(LARGE(W8:W16,1))+(LARGE(W8:W16,2))+(LARGE(W8:W16,3))+(LARGE(W8:W16,4))</f>
        <v>188.52</v>
      </c>
      <c r="K32" s="65">
        <f>IF(J32=LARGE(J32:J34,1),4,IF(J32=LARGE(J32:J34,2),2,0))</f>
        <v>2</v>
      </c>
      <c r="L32" s="63">
        <f>IF(K32+K33=8,3,IF(K32+K34=8,3,IF(AND(K32=2,K33=2),1,IF(AND(K32=2,K34=2),1,K32))))</f>
        <v>2</v>
      </c>
      <c r="M32" s="66"/>
      <c r="N32" s="66">
        <f>(LARGE(X8:X16,1))+(LARGE(X8:X16,2))+(LARGE(X8:X16,3))+(LARGE(X8:X16,4))</f>
        <v>187.45</v>
      </c>
      <c r="O32" s="66"/>
      <c r="P32" s="65">
        <f>IF(N32=LARGE(N32:N34,1),4,IF(N32=LARGE(N32:N34,2),2,0))</f>
        <v>2</v>
      </c>
      <c r="Q32" s="63">
        <f>IF(P32+P33=8,3,IF(P32+P34=8,3,IF(AND(P32=2,P33=2),1,IF(AND(P32=2,P34=2),1,P32))))</f>
        <v>2</v>
      </c>
      <c r="R32" s="109">
        <f>G32+J32+N32</f>
        <v>537.40000000000009</v>
      </c>
      <c r="S32" s="110"/>
      <c r="T32" s="63"/>
      <c r="U32" s="67"/>
      <c r="AA32" s="80">
        <f>2-AA34</f>
        <v>2</v>
      </c>
      <c r="AB32" s="80">
        <f>IF(J32=J34,1,IF(J32&gt;J34,2,0))</f>
        <v>2</v>
      </c>
      <c r="AC32" s="80">
        <f>IF(N32=N34,1,IF(N32&gt;N34,2,0))</f>
        <v>2</v>
      </c>
    </row>
    <row r="33" spans="1:29" ht="15" thickBot="1" x14ac:dyDescent="0.4">
      <c r="A33" s="111" t="str">
        <f>B5</f>
        <v>SC Cottbus</v>
      </c>
      <c r="B33" s="112"/>
      <c r="C33" s="113"/>
      <c r="D33" s="63"/>
      <c r="E33" s="63"/>
      <c r="F33" s="63"/>
      <c r="G33" s="64">
        <f>(LARGE(V35:V42,1))+(LARGE(V35:V42,2))+(LARGE(V35:V42,3))+(LARGE(V35:V42,4))</f>
        <v>170.40500000000003</v>
      </c>
      <c r="H33" s="65">
        <f>IF(G33=LARGE(G32:G34,1),4,IF(G33=LARGE(G32:G34,2),2,0))</f>
        <v>4</v>
      </c>
      <c r="I33" s="63">
        <f>IF(H32+H33=8,3,IF(H33+H34=8,3,IF(AND(H32=2,H33=2),1,IF(AND(H33=2,H34=2),1,H33))))</f>
        <v>4</v>
      </c>
      <c r="J33" s="64">
        <f>(LARGE(W35:W42,1))+(LARGE(W35:W42,2))+(LARGE(W35:W42,3))+(LARGE(W35:W42,4))</f>
        <v>199.48500000000001</v>
      </c>
      <c r="K33" s="65">
        <f>IF(J33=LARGE(J32:J34,1),4,IF(J33=LARGE(J32:J34,2),2,0))</f>
        <v>4</v>
      </c>
      <c r="L33" s="63">
        <f>IF(K32+K33=8,3,IF(K33+K34=8,3,IF(AND(K32=2,K33=2),1,IF(AND(K33=2,K34=2),1,K33))))</f>
        <v>4</v>
      </c>
      <c r="M33" s="64"/>
      <c r="N33" s="64">
        <f>(LARGE(X35:X42,1))+(LARGE(X35:X42,2))+(LARGE(X35:X42,3))+(LARGE(X35:X42,4))</f>
        <v>200.92</v>
      </c>
      <c r="O33" s="64"/>
      <c r="P33" s="65">
        <f>IF(N33=LARGE(N32:N34,1),4,IF(N33=LARGE(N32:N34,2),2,0))</f>
        <v>4</v>
      </c>
      <c r="Q33" s="63">
        <f>IF(P32+P33=8,3,IF(P33+P34=8,3,IF(AND(P32=2,P33=2),1,IF(AND(P33=2,P34=2),1,P33))))</f>
        <v>4</v>
      </c>
      <c r="R33" s="114">
        <f>G33+J33+N33</f>
        <v>570.81000000000006</v>
      </c>
      <c r="S33" s="115"/>
      <c r="T33" s="63"/>
      <c r="U33" s="67"/>
    </row>
    <row r="34" spans="1:29" ht="15" thickBot="1" x14ac:dyDescent="0.4">
      <c r="A34" s="106" t="str">
        <f>B6</f>
        <v>TV Voerde</v>
      </c>
      <c r="B34" s="107"/>
      <c r="C34" s="108"/>
      <c r="D34" s="68"/>
      <c r="E34" s="69"/>
      <c r="F34" s="69"/>
      <c r="G34" s="70">
        <f>(LARGE(V60:V67,1))+(LARGE(V60:V67,2))+(LARGE(V60:V67,3))+(LARGE(V60:V67,4))</f>
        <v>152.84</v>
      </c>
      <c r="H34" s="65">
        <f>IF(G34=LARGE(G32:G34,1),4,IF(G34=LARGE(G32:G34,2),2,0))</f>
        <v>0</v>
      </c>
      <c r="I34" s="63">
        <f>IF(H32+H34=8,3,IF(H33+H34=8,3,IF(AND(H32=2,H34=2),1,IF(AND(H33=2,H34=2),1,H34))))</f>
        <v>0</v>
      </c>
      <c r="J34" s="70">
        <f>(LARGE(W60:W67,1))+(LARGE(W60:W67,2))+(LARGE(W60:W67,3))+(LARGE(W60:W67,4))</f>
        <v>170.785</v>
      </c>
      <c r="K34" s="71">
        <f>IF(J34=LARGE(J32:J34,1),4,IF(J34=LARGE(J32:J34,2),2,0))</f>
        <v>0</v>
      </c>
      <c r="L34" s="72">
        <f>IF(K32+K34=8,3,IF(K33+K34=8,3,IF(AND(K34=2,K32=2),1,IF(AND(K33=2,K34=2),1,K34))))</f>
        <v>0</v>
      </c>
      <c r="M34" s="66"/>
      <c r="N34" s="66">
        <f>(LARGE(X60:X67,1))+(LARGE(X60:X67,2))+(LARGE(X60:X67,3))+(LARGE(X60:X67,4))</f>
        <v>178.62500000000003</v>
      </c>
      <c r="O34" s="66"/>
      <c r="P34" s="71">
        <f>IF(N34=LARGE(N32:N34,1),4,IF(N34=LARGE(N32:N34,2),2,0))</f>
        <v>0</v>
      </c>
      <c r="Q34" s="73">
        <f>IF(P32+P34=8,3,IF(P33+P34=8,3,IF(AND(P34=2,P32=2),1,IF(AND(P33=2,P34=2),1,P34))))</f>
        <v>0</v>
      </c>
      <c r="R34" s="116">
        <f>G34+J34+N34</f>
        <v>502.25</v>
      </c>
      <c r="S34" s="117"/>
      <c r="T34" s="73"/>
      <c r="U34" s="72"/>
      <c r="V34" s="83" t="s">
        <v>27</v>
      </c>
      <c r="W34" s="83" t="s">
        <v>39</v>
      </c>
      <c r="X34" s="83" t="s">
        <v>37</v>
      </c>
      <c r="AA34" s="80">
        <f>IF(G32=G34,1,IF(G32&lt;G34,2,0))</f>
        <v>0</v>
      </c>
      <c r="AB34" s="80">
        <f>IF(J32=J34,1,IF(J32&lt;J34,2,0))</f>
        <v>0</v>
      </c>
      <c r="AC34" s="80">
        <f>IF(N32=N34,1,IF(N32&lt;N34,2,0))</f>
        <v>0</v>
      </c>
    </row>
    <row r="35" spans="1:29" ht="13.5" customHeight="1" thickBot="1" x14ac:dyDescent="0.4">
      <c r="A35" s="18" t="s">
        <v>32</v>
      </c>
      <c r="B35" s="20"/>
      <c r="C35" s="20" t="s">
        <v>54</v>
      </c>
      <c r="D35" s="105">
        <v>2001</v>
      </c>
      <c r="E35" s="105"/>
      <c r="F35" s="21" t="s">
        <v>30</v>
      </c>
      <c r="G35" s="22">
        <v>8.6</v>
      </c>
      <c r="H35" s="23">
        <v>8.4</v>
      </c>
      <c r="I35" s="23">
        <v>8.6999999999999993</v>
      </c>
      <c r="J35" s="23">
        <v>8.5</v>
      </c>
      <c r="K35" s="24"/>
      <c r="L35" s="25">
        <f>SUM(G35:J35)-(MAX(G35:J35)+MIN(G35:J35))</f>
        <v>17.100000000000001</v>
      </c>
      <c r="M35" s="21">
        <v>10</v>
      </c>
      <c r="N35" s="26"/>
      <c r="O35" s="27">
        <v>15.395</v>
      </c>
      <c r="P35" s="28">
        <f t="shared" ref="P35" si="21">IF(F35="w",ROUND((L35+M35+O35*$AB$9),2),L35+M35+O35)</f>
        <v>42.495000000000005</v>
      </c>
      <c r="Q35" s="29">
        <f t="shared" ref="Q35:Q58" si="22">IF(B35="x",0,P35)</f>
        <v>42.495000000000005</v>
      </c>
      <c r="R35" s="88">
        <f>Q35+Q36+Q37</f>
        <v>142.06</v>
      </c>
      <c r="S35" s="89"/>
      <c r="T35" s="95">
        <f>RANK(Y35,$Y$8:$Y$81)</f>
        <v>2</v>
      </c>
      <c r="U35" s="95">
        <f>IF(Z35&lt;0,0,Z35)</f>
        <v>9</v>
      </c>
      <c r="V35" s="84">
        <f>Q35</f>
        <v>42.495000000000005</v>
      </c>
      <c r="W35" s="84">
        <f>Q36</f>
        <v>50.21</v>
      </c>
      <c r="X35" s="84">
        <f>Q37</f>
        <v>49.354999999999997</v>
      </c>
      <c r="Y35" s="84">
        <f>R35</f>
        <v>142.06</v>
      </c>
      <c r="Z35" s="80">
        <f>11-T35</f>
        <v>9</v>
      </c>
    </row>
    <row r="36" spans="1:29" ht="13.5" customHeight="1" thickBot="1" x14ac:dyDescent="0.4">
      <c r="A36" s="18" t="s">
        <v>35</v>
      </c>
      <c r="B36" s="20"/>
      <c r="C36" s="20"/>
      <c r="D36" s="105"/>
      <c r="E36" s="105"/>
      <c r="F36" s="30"/>
      <c r="G36" s="31">
        <v>8.5</v>
      </c>
      <c r="H36" s="32">
        <v>8.4</v>
      </c>
      <c r="I36" s="32">
        <v>8.5</v>
      </c>
      <c r="J36" s="32">
        <v>8.3000000000000007</v>
      </c>
      <c r="K36" s="33"/>
      <c r="L36" s="25">
        <f>SUM(G36:J36)-(MAX(G36:J36)+MIN(G36:J36))</f>
        <v>16.900000000000002</v>
      </c>
      <c r="M36" s="30">
        <v>9.9</v>
      </c>
      <c r="N36" s="34">
        <v>7.8</v>
      </c>
      <c r="O36" s="27">
        <v>15.61</v>
      </c>
      <c r="P36" s="28">
        <f t="shared" ref="P36" si="23">IF(F35="w",ROUND((L36+M36+O36*$AB$9+N36*$AB$10),2),L36+M36+O36+N36)</f>
        <v>50.21</v>
      </c>
      <c r="Q36" s="29">
        <f t="shared" si="22"/>
        <v>50.21</v>
      </c>
      <c r="R36" s="90"/>
      <c r="S36" s="91"/>
      <c r="T36" s="95"/>
      <c r="U36" s="95"/>
      <c r="V36" s="84">
        <f>Q38</f>
        <v>42.65</v>
      </c>
      <c r="W36" s="84">
        <f>Q39</f>
        <v>48.75</v>
      </c>
      <c r="X36" s="84">
        <f>Q40</f>
        <v>49.08</v>
      </c>
    </row>
    <row r="37" spans="1:29" ht="13.5" customHeight="1" thickBot="1" x14ac:dyDescent="0.4">
      <c r="A37" s="35" t="s">
        <v>37</v>
      </c>
      <c r="B37" s="37"/>
      <c r="C37" s="37"/>
      <c r="D37" s="105"/>
      <c r="E37" s="105"/>
      <c r="F37" s="38"/>
      <c r="G37" s="39">
        <v>8.4</v>
      </c>
      <c r="H37" s="40">
        <v>8.5</v>
      </c>
      <c r="I37" s="40">
        <v>8.3000000000000007</v>
      </c>
      <c r="J37" s="40">
        <v>7.9</v>
      </c>
      <c r="K37" s="41"/>
      <c r="L37" s="42">
        <f>SUM(G37:J37)-(MAX(G37:J37)+MIN(G37:J37))</f>
        <v>16.700000000000003</v>
      </c>
      <c r="M37" s="38">
        <v>9.6999999999999993</v>
      </c>
      <c r="N37" s="43">
        <v>7.8</v>
      </c>
      <c r="O37" s="44">
        <v>15.154999999999999</v>
      </c>
      <c r="P37" s="45">
        <f t="shared" ref="P37" si="24">IF(F35="w",ROUND((L37+M37+O37*$AB$9+N37*$AB$10),2),L37+M37+O37+N37)</f>
        <v>49.354999999999997</v>
      </c>
      <c r="Q37" s="46">
        <f t="shared" si="22"/>
        <v>49.354999999999997</v>
      </c>
      <c r="R37" s="92"/>
      <c r="S37" s="93"/>
      <c r="T37" s="96"/>
      <c r="U37" s="96"/>
      <c r="V37" s="84">
        <f>Q41</f>
        <v>37.454999999999998</v>
      </c>
      <c r="W37" s="84">
        <f>Q42</f>
        <v>48.589999999999996</v>
      </c>
      <c r="X37" s="84">
        <f>Q43</f>
        <v>47.805</v>
      </c>
    </row>
    <row r="38" spans="1:29" ht="13.5" customHeight="1" thickBot="1" x14ac:dyDescent="0.4">
      <c r="A38" s="18" t="s">
        <v>32</v>
      </c>
      <c r="B38" s="20"/>
      <c r="C38" s="20" t="s">
        <v>55</v>
      </c>
      <c r="D38" s="87">
        <v>2003</v>
      </c>
      <c r="E38" s="87"/>
      <c r="F38" s="30" t="s">
        <v>33</v>
      </c>
      <c r="G38" s="22">
        <v>8.4</v>
      </c>
      <c r="H38" s="23">
        <v>8.8000000000000007</v>
      </c>
      <c r="I38" s="23">
        <v>8.6999999999999993</v>
      </c>
      <c r="J38" s="23">
        <v>8.6999999999999993</v>
      </c>
      <c r="K38" s="24"/>
      <c r="L38" s="25">
        <f t="shared" ref="L38:L58" si="25">SUM(G38:J38)-(MAX(G38:J38)+MIN(G38:J38))</f>
        <v>17.399999999999999</v>
      </c>
      <c r="M38" s="21">
        <v>9.6</v>
      </c>
      <c r="N38" s="26"/>
      <c r="O38" s="27">
        <v>14.23</v>
      </c>
      <c r="P38" s="28">
        <f t="shared" ref="P38" si="26">IF(F38="w",ROUND((L38+M38+O38*$AB$9),2),L38+M38+O38)</f>
        <v>42.65</v>
      </c>
      <c r="Q38" s="29">
        <f t="shared" si="22"/>
        <v>42.65</v>
      </c>
      <c r="R38" s="88">
        <f>Q38+Q39+Q40</f>
        <v>140.48000000000002</v>
      </c>
      <c r="S38" s="89"/>
      <c r="T38" s="94">
        <f>RANK(Y38,$Y$8:$Y$81)</f>
        <v>5</v>
      </c>
      <c r="U38" s="97">
        <f>IF(Z38&lt;0,0,Z38)</f>
        <v>6</v>
      </c>
      <c r="V38" s="84">
        <f>Q44</f>
        <v>42.05</v>
      </c>
      <c r="W38" s="84">
        <f>Q45</f>
        <v>50.175000000000004</v>
      </c>
      <c r="X38" s="84">
        <f>Q46</f>
        <v>49.814999999999998</v>
      </c>
      <c r="Y38" s="84">
        <f>R38</f>
        <v>140.48000000000002</v>
      </c>
      <c r="Z38" s="80">
        <f>11-T38</f>
        <v>6</v>
      </c>
    </row>
    <row r="39" spans="1:29" ht="13.5" customHeight="1" thickBot="1" x14ac:dyDescent="0.4">
      <c r="A39" s="18" t="s">
        <v>35</v>
      </c>
      <c r="B39" s="20"/>
      <c r="C39" s="20"/>
      <c r="D39" s="87"/>
      <c r="E39" s="87"/>
      <c r="F39" s="30"/>
      <c r="G39" s="31">
        <v>8.3000000000000007</v>
      </c>
      <c r="H39" s="32">
        <v>8.1999999999999993</v>
      </c>
      <c r="I39" s="32">
        <v>8.4</v>
      </c>
      <c r="J39" s="32">
        <v>7.8</v>
      </c>
      <c r="K39" s="33"/>
      <c r="L39" s="25">
        <f t="shared" si="25"/>
        <v>16.499999999999996</v>
      </c>
      <c r="M39" s="30">
        <v>9.3000000000000007</v>
      </c>
      <c r="N39" s="34">
        <v>6.2</v>
      </c>
      <c r="O39" s="27">
        <v>13.815</v>
      </c>
      <c r="P39" s="28">
        <f t="shared" ref="P39" si="27">IF(F38="w",ROUND((L39+M39+O39*$AB$9+N39*$AB$10),2),L39+M39+O39+N39)</f>
        <v>48.75</v>
      </c>
      <c r="Q39" s="29">
        <f t="shared" si="22"/>
        <v>48.75</v>
      </c>
      <c r="R39" s="90"/>
      <c r="S39" s="91"/>
      <c r="T39" s="95"/>
      <c r="U39" s="95"/>
      <c r="V39" s="84">
        <f>Q47</f>
        <v>43.150000000000006</v>
      </c>
      <c r="W39" s="84">
        <f>Q48</f>
        <v>50.35</v>
      </c>
      <c r="X39" s="84">
        <f>Q49</f>
        <v>50.47</v>
      </c>
    </row>
    <row r="40" spans="1:29" ht="13.5" customHeight="1" thickBot="1" x14ac:dyDescent="0.4">
      <c r="A40" s="35" t="s">
        <v>37</v>
      </c>
      <c r="B40" s="37"/>
      <c r="C40" s="37"/>
      <c r="D40" s="87"/>
      <c r="E40" s="87"/>
      <c r="F40" s="38"/>
      <c r="G40" s="39">
        <v>8.6999999999999993</v>
      </c>
      <c r="H40" s="40">
        <v>8.4</v>
      </c>
      <c r="I40" s="40">
        <v>8.3000000000000007</v>
      </c>
      <c r="J40" s="40">
        <v>8.1</v>
      </c>
      <c r="K40" s="41"/>
      <c r="L40" s="42">
        <f t="shared" si="25"/>
        <v>16.700000000000003</v>
      </c>
      <c r="M40" s="38">
        <v>9.4</v>
      </c>
      <c r="N40" s="43">
        <v>6.2</v>
      </c>
      <c r="O40" s="44">
        <v>13.845000000000001</v>
      </c>
      <c r="P40" s="45">
        <f t="shared" ref="P40" si="28">IF(F38="w",ROUND((L40+M40+O40*$AB$9+N40*$AB$10),2),L40+M40+O40+N40)</f>
        <v>49.08</v>
      </c>
      <c r="Q40" s="48">
        <f t="shared" si="22"/>
        <v>49.08</v>
      </c>
      <c r="R40" s="92"/>
      <c r="S40" s="93"/>
      <c r="T40" s="96"/>
      <c r="U40" s="96"/>
      <c r="V40" s="84">
        <f>Q50</f>
        <v>42.11</v>
      </c>
      <c r="W40" s="84">
        <f>Q51</f>
        <v>45.734999999999999</v>
      </c>
      <c r="X40" s="84">
        <f>Q52</f>
        <v>51.279999999999994</v>
      </c>
    </row>
    <row r="41" spans="1:29" ht="13.5" customHeight="1" thickBot="1" x14ac:dyDescent="0.4">
      <c r="A41" s="18" t="s">
        <v>32</v>
      </c>
      <c r="B41" s="20"/>
      <c r="C41" s="20" t="s">
        <v>56</v>
      </c>
      <c r="D41" s="87">
        <v>2003</v>
      </c>
      <c r="E41" s="87"/>
      <c r="F41" s="30" t="s">
        <v>30</v>
      </c>
      <c r="G41" s="22">
        <v>7.6</v>
      </c>
      <c r="H41" s="23">
        <v>7.2</v>
      </c>
      <c r="I41" s="23">
        <v>7.7</v>
      </c>
      <c r="J41" s="23">
        <v>7.8</v>
      </c>
      <c r="K41" s="24"/>
      <c r="L41" s="25">
        <f t="shared" si="25"/>
        <v>15.3</v>
      </c>
      <c r="M41" s="21">
        <v>8.6999999999999993</v>
      </c>
      <c r="N41" s="26"/>
      <c r="O41" s="27">
        <v>13.455</v>
      </c>
      <c r="P41" s="28">
        <f t="shared" ref="P41" si="29">IF(F41="w",ROUND((L41+M41+O41*$AB$9),2),L41+M41+O41)</f>
        <v>37.454999999999998</v>
      </c>
      <c r="Q41" s="29">
        <f t="shared" si="22"/>
        <v>37.454999999999998</v>
      </c>
      <c r="R41" s="88">
        <f>Q41+Q42+Q43</f>
        <v>133.85</v>
      </c>
      <c r="S41" s="89"/>
      <c r="T41" s="94">
        <f>RANK(Y41,$Y$8:$Y$81)</f>
        <v>7</v>
      </c>
      <c r="U41" s="97">
        <f>IF(Z41&lt;0,0,Z41)</f>
        <v>4</v>
      </c>
      <c r="V41" s="84">
        <f>Q53</f>
        <v>0</v>
      </c>
      <c r="W41" s="84">
        <f>Q54</f>
        <v>0</v>
      </c>
      <c r="X41" s="84">
        <f>Q55</f>
        <v>0</v>
      </c>
      <c r="Y41" s="84">
        <f>R41</f>
        <v>133.85</v>
      </c>
      <c r="Z41" s="80">
        <f>11-T41</f>
        <v>4</v>
      </c>
    </row>
    <row r="42" spans="1:29" ht="13.5" customHeight="1" thickBot="1" x14ac:dyDescent="0.4">
      <c r="A42" s="18" t="s">
        <v>35</v>
      </c>
      <c r="B42" s="20"/>
      <c r="C42" s="20"/>
      <c r="D42" s="87"/>
      <c r="E42" s="87"/>
      <c r="F42" s="30"/>
      <c r="G42" s="31">
        <v>8.5</v>
      </c>
      <c r="H42" s="32">
        <v>8.5</v>
      </c>
      <c r="I42" s="32">
        <v>8.3000000000000007</v>
      </c>
      <c r="J42" s="32">
        <v>8.3000000000000007</v>
      </c>
      <c r="K42" s="33"/>
      <c r="L42" s="25">
        <f t="shared" si="25"/>
        <v>16.8</v>
      </c>
      <c r="M42" s="30">
        <v>9.1999999999999993</v>
      </c>
      <c r="N42" s="34">
        <v>7.8</v>
      </c>
      <c r="O42" s="27">
        <v>14.79</v>
      </c>
      <c r="P42" s="28">
        <f t="shared" ref="P42" si="30">IF(F41="w",ROUND((L42+M42+O42*$AB$9+N42*$AB$10),2),L42+M42+O42+N42)</f>
        <v>48.589999999999996</v>
      </c>
      <c r="Q42" s="29">
        <f t="shared" si="22"/>
        <v>48.589999999999996</v>
      </c>
      <c r="R42" s="90"/>
      <c r="S42" s="91"/>
      <c r="T42" s="95"/>
      <c r="U42" s="95"/>
      <c r="V42" s="84">
        <f>Q56</f>
        <v>0</v>
      </c>
      <c r="W42" s="84">
        <f>Q57</f>
        <v>0</v>
      </c>
      <c r="X42" s="84">
        <f>Q58</f>
        <v>0</v>
      </c>
    </row>
    <row r="43" spans="1:29" ht="13.5" customHeight="1" thickBot="1" x14ac:dyDescent="0.4">
      <c r="A43" s="35" t="s">
        <v>37</v>
      </c>
      <c r="B43" s="37"/>
      <c r="C43" s="37"/>
      <c r="D43" s="87"/>
      <c r="E43" s="87"/>
      <c r="F43" s="38"/>
      <c r="G43" s="39">
        <v>8.3000000000000007</v>
      </c>
      <c r="H43" s="40">
        <v>7.8</v>
      </c>
      <c r="I43" s="40">
        <v>8</v>
      </c>
      <c r="J43" s="40">
        <v>8</v>
      </c>
      <c r="K43" s="41"/>
      <c r="L43" s="42">
        <f t="shared" si="25"/>
        <v>16</v>
      </c>
      <c r="M43" s="38">
        <v>9.3000000000000007</v>
      </c>
      <c r="N43" s="43">
        <v>8</v>
      </c>
      <c r="O43" s="44">
        <v>14.505000000000001</v>
      </c>
      <c r="P43" s="45">
        <f t="shared" ref="P43" si="31">IF(F41="w",ROUND((L43+M43+O43*$AB$9+N43*$AB$10),2),L43+M43+O43+N43)</f>
        <v>47.805</v>
      </c>
      <c r="Q43" s="48">
        <f t="shared" si="22"/>
        <v>47.805</v>
      </c>
      <c r="R43" s="92"/>
      <c r="S43" s="93"/>
      <c r="T43" s="96"/>
      <c r="U43" s="96"/>
    </row>
    <row r="44" spans="1:29" ht="13.5" customHeight="1" thickBot="1" x14ac:dyDescent="0.4">
      <c r="A44" s="18" t="s">
        <v>32</v>
      </c>
      <c r="B44" s="20"/>
      <c r="C44" s="20" t="s">
        <v>57</v>
      </c>
      <c r="D44" s="87">
        <v>2001</v>
      </c>
      <c r="E44" s="87"/>
      <c r="F44" s="30" t="s">
        <v>30</v>
      </c>
      <c r="G44" s="22">
        <v>8.3000000000000007</v>
      </c>
      <c r="H44" s="23">
        <v>9</v>
      </c>
      <c r="I44" s="23">
        <v>8.6</v>
      </c>
      <c r="J44" s="23">
        <v>8.4</v>
      </c>
      <c r="K44" s="24"/>
      <c r="L44" s="25">
        <f t="shared" si="25"/>
        <v>16.999999999999996</v>
      </c>
      <c r="M44" s="21">
        <v>9.1999999999999993</v>
      </c>
      <c r="N44" s="26"/>
      <c r="O44" s="27">
        <v>15.85</v>
      </c>
      <c r="P44" s="28">
        <f t="shared" ref="P44" si="32">IF(F44="w",ROUND((L44+M44+O44*$AB$9),2),L44+M44+O44)</f>
        <v>42.05</v>
      </c>
      <c r="Q44" s="29">
        <f t="shared" si="22"/>
        <v>42.05</v>
      </c>
      <c r="R44" s="88">
        <f>Q44+Q45+Q46</f>
        <v>142.04</v>
      </c>
      <c r="S44" s="89"/>
      <c r="T44" s="94">
        <f>RANK(Y44,$Y$8:$Y$81)</f>
        <v>3</v>
      </c>
      <c r="U44" s="97">
        <f>IF(Z44&lt;0,0,Z44)</f>
        <v>8</v>
      </c>
      <c r="Y44" s="84">
        <f>R44</f>
        <v>142.04</v>
      </c>
      <c r="Z44" s="80">
        <f>11-T44</f>
        <v>8</v>
      </c>
    </row>
    <row r="45" spans="1:29" ht="13.5" customHeight="1" thickBot="1" x14ac:dyDescent="0.4">
      <c r="A45" s="18" t="s">
        <v>35</v>
      </c>
      <c r="B45" s="20"/>
      <c r="C45" s="20"/>
      <c r="D45" s="87"/>
      <c r="E45" s="87"/>
      <c r="F45" s="30"/>
      <c r="G45" s="31">
        <v>8.6</v>
      </c>
      <c r="H45" s="32">
        <v>8.4</v>
      </c>
      <c r="I45" s="32">
        <v>9</v>
      </c>
      <c r="J45" s="32">
        <v>8.6</v>
      </c>
      <c r="K45" s="33"/>
      <c r="L45" s="25">
        <f t="shared" si="25"/>
        <v>17.200000000000003</v>
      </c>
      <c r="M45" s="30">
        <v>9.6999999999999993</v>
      </c>
      <c r="N45" s="34">
        <v>7.5</v>
      </c>
      <c r="O45" s="27">
        <v>15.775</v>
      </c>
      <c r="P45" s="28">
        <f t="shared" ref="P45" si="33">IF(F44="w",ROUND((L45+M45+O45*$AB$9+N45*$AB$10),2),L45+M45+O45+N45)</f>
        <v>50.175000000000004</v>
      </c>
      <c r="Q45" s="29">
        <f t="shared" si="22"/>
        <v>50.175000000000004</v>
      </c>
      <c r="R45" s="90"/>
      <c r="S45" s="91"/>
      <c r="T45" s="95"/>
      <c r="U45" s="95"/>
    </row>
    <row r="46" spans="1:29" ht="13.5" customHeight="1" thickBot="1" x14ac:dyDescent="0.4">
      <c r="A46" s="35" t="s">
        <v>37</v>
      </c>
      <c r="B46" s="37"/>
      <c r="C46" s="37"/>
      <c r="D46" s="87"/>
      <c r="E46" s="87"/>
      <c r="F46" s="38"/>
      <c r="G46" s="39">
        <v>8.4</v>
      </c>
      <c r="H46" s="40">
        <v>8.6999999999999993</v>
      </c>
      <c r="I46" s="40">
        <v>8.5</v>
      </c>
      <c r="J46" s="40">
        <v>8.6999999999999993</v>
      </c>
      <c r="K46" s="41"/>
      <c r="L46" s="42">
        <f t="shared" si="25"/>
        <v>17.199999999999996</v>
      </c>
      <c r="M46" s="38">
        <v>9.1999999999999993</v>
      </c>
      <c r="N46" s="43">
        <v>7.5</v>
      </c>
      <c r="O46" s="44">
        <v>15.914999999999999</v>
      </c>
      <c r="P46" s="45">
        <f t="shared" ref="P46" si="34">IF(F44="w",ROUND((L46+M46+O46*$AB$9+N46*$AB$10),2),L46+M46+O46+N46)</f>
        <v>49.814999999999998</v>
      </c>
      <c r="Q46" s="48">
        <f t="shared" si="22"/>
        <v>49.814999999999998</v>
      </c>
      <c r="R46" s="92"/>
      <c r="S46" s="93"/>
      <c r="T46" s="96"/>
      <c r="U46" s="96"/>
    </row>
    <row r="47" spans="1:29" ht="13.5" customHeight="1" thickBot="1" x14ac:dyDescent="0.4">
      <c r="A47" s="18" t="s">
        <v>32</v>
      </c>
      <c r="B47" s="20"/>
      <c r="C47" s="20" t="s">
        <v>58</v>
      </c>
      <c r="D47" s="87">
        <v>1999</v>
      </c>
      <c r="E47" s="87"/>
      <c r="F47" s="30" t="s">
        <v>30</v>
      </c>
      <c r="G47" s="22">
        <v>9</v>
      </c>
      <c r="H47" s="23">
        <v>9.1</v>
      </c>
      <c r="I47" s="23">
        <v>9.1</v>
      </c>
      <c r="J47" s="23">
        <v>8.6999999999999993</v>
      </c>
      <c r="K47" s="24"/>
      <c r="L47" s="25">
        <f t="shared" si="25"/>
        <v>18.100000000000009</v>
      </c>
      <c r="M47" s="21">
        <v>9.6999999999999993</v>
      </c>
      <c r="N47" s="26"/>
      <c r="O47" s="27">
        <v>15.35</v>
      </c>
      <c r="P47" s="28">
        <f t="shared" ref="P47" si="35">IF(F47="w",ROUND((L47+M47+O47*$AB$9),2),L47+M47+O47)</f>
        <v>43.150000000000006</v>
      </c>
      <c r="Q47" s="29">
        <f t="shared" si="22"/>
        <v>43.150000000000006</v>
      </c>
      <c r="R47" s="88">
        <f>Q47+Q48+Q49</f>
        <v>143.97</v>
      </c>
      <c r="S47" s="89"/>
      <c r="T47" s="94">
        <f>RANK(Y47,$Y$8:$Y$81)</f>
        <v>1</v>
      </c>
      <c r="U47" s="97">
        <f>IF(Z47&lt;0,0,Z47)</f>
        <v>10</v>
      </c>
      <c r="Y47" s="84">
        <f>R47</f>
        <v>143.97</v>
      </c>
      <c r="Z47" s="80">
        <f>11-T47</f>
        <v>10</v>
      </c>
    </row>
    <row r="48" spans="1:29" ht="13.5" customHeight="1" thickBot="1" x14ac:dyDescent="0.4">
      <c r="A48" s="18" t="s">
        <v>35</v>
      </c>
      <c r="B48" s="20"/>
      <c r="C48" s="20"/>
      <c r="D48" s="87"/>
      <c r="E48" s="87"/>
      <c r="F48" s="30"/>
      <c r="G48" s="31">
        <v>9</v>
      </c>
      <c r="H48" s="32">
        <v>9.1999999999999993</v>
      </c>
      <c r="I48" s="32">
        <v>9.1</v>
      </c>
      <c r="J48" s="32">
        <v>8.6999999999999993</v>
      </c>
      <c r="K48" s="33"/>
      <c r="L48" s="25">
        <f t="shared" si="25"/>
        <v>18.100000000000001</v>
      </c>
      <c r="M48" s="30">
        <v>9.6999999999999993</v>
      </c>
      <c r="N48" s="34">
        <v>7</v>
      </c>
      <c r="O48" s="27">
        <v>15.55</v>
      </c>
      <c r="P48" s="28">
        <f t="shared" ref="P48" si="36">IF(F47="w",ROUND((L48+M48+O48*$AB$9+N48*$AB$10),2),L48+M48+O48+N48)</f>
        <v>50.35</v>
      </c>
      <c r="Q48" s="29">
        <f t="shared" si="22"/>
        <v>50.35</v>
      </c>
      <c r="R48" s="90"/>
      <c r="S48" s="91"/>
      <c r="T48" s="95"/>
      <c r="U48" s="95"/>
    </row>
    <row r="49" spans="1:26" ht="13.5" customHeight="1" thickBot="1" x14ac:dyDescent="0.4">
      <c r="A49" s="35" t="s">
        <v>37</v>
      </c>
      <c r="B49" s="37"/>
      <c r="C49" s="37"/>
      <c r="D49" s="87"/>
      <c r="E49" s="87"/>
      <c r="F49" s="38"/>
      <c r="G49" s="39">
        <v>9.1</v>
      </c>
      <c r="H49" s="40">
        <v>9.1</v>
      </c>
      <c r="I49" s="40">
        <v>9</v>
      </c>
      <c r="J49" s="40">
        <v>8.6</v>
      </c>
      <c r="K49" s="41"/>
      <c r="L49" s="42">
        <f t="shared" si="25"/>
        <v>18.099999999999998</v>
      </c>
      <c r="M49" s="38">
        <v>9.8000000000000007</v>
      </c>
      <c r="N49" s="43">
        <v>7</v>
      </c>
      <c r="O49" s="44">
        <v>15.57</v>
      </c>
      <c r="P49" s="45">
        <f t="shared" ref="P49" si="37">IF(F47="w",ROUND((L49+M49+O49*$AB$9+N49*$AB$10),2),L49+M49+O49+N49)</f>
        <v>50.47</v>
      </c>
      <c r="Q49" s="48">
        <f t="shared" si="22"/>
        <v>50.47</v>
      </c>
      <c r="R49" s="92"/>
      <c r="S49" s="93"/>
      <c r="T49" s="96"/>
      <c r="U49" s="96"/>
    </row>
    <row r="50" spans="1:26" ht="13.5" customHeight="1" thickBot="1" x14ac:dyDescent="0.4">
      <c r="A50" s="18" t="s">
        <v>32</v>
      </c>
      <c r="B50" s="20"/>
      <c r="C50" s="20" t="s">
        <v>59</v>
      </c>
      <c r="D50" s="87">
        <v>2002</v>
      </c>
      <c r="E50" s="87"/>
      <c r="F50" s="30" t="s">
        <v>30</v>
      </c>
      <c r="G50" s="49">
        <v>8.1</v>
      </c>
      <c r="H50" s="50">
        <v>8.1</v>
      </c>
      <c r="I50" s="50">
        <v>8.3000000000000007</v>
      </c>
      <c r="J50" s="50">
        <v>8</v>
      </c>
      <c r="K50" s="51"/>
      <c r="L50" s="25">
        <f t="shared" si="25"/>
        <v>16.2</v>
      </c>
      <c r="M50" s="21">
        <v>9.6999999999999993</v>
      </c>
      <c r="N50" s="26"/>
      <c r="O50" s="27">
        <v>16.21</v>
      </c>
      <c r="P50" s="28">
        <f t="shared" ref="P50" si="38">IF(F50="w",ROUND((L50+M50+O50*$AB$9),2),L50+M50+O50)</f>
        <v>42.11</v>
      </c>
      <c r="Q50" s="29">
        <f t="shared" si="22"/>
        <v>42.11</v>
      </c>
      <c r="R50" s="88">
        <f>Q50+Q51+Q52</f>
        <v>139.125</v>
      </c>
      <c r="S50" s="89"/>
      <c r="T50" s="94">
        <f>RANK(Y50,$Y$8:$Y$81)</f>
        <v>6</v>
      </c>
      <c r="U50" s="97">
        <f>IF(Z50&lt;0,0,Z50)</f>
        <v>5</v>
      </c>
      <c r="Y50" s="84">
        <f>R50</f>
        <v>139.125</v>
      </c>
      <c r="Z50" s="80">
        <f>11-T50</f>
        <v>5</v>
      </c>
    </row>
    <row r="51" spans="1:26" ht="13.5" customHeight="1" thickBot="1" x14ac:dyDescent="0.4">
      <c r="A51" s="18" t="s">
        <v>35</v>
      </c>
      <c r="B51" s="20"/>
      <c r="C51" s="20"/>
      <c r="D51" s="87"/>
      <c r="E51" s="87"/>
      <c r="F51" s="30"/>
      <c r="G51" s="52">
        <v>8.1</v>
      </c>
      <c r="H51" s="53">
        <v>7.8</v>
      </c>
      <c r="I51" s="53">
        <v>8</v>
      </c>
      <c r="J51" s="53">
        <v>7.7</v>
      </c>
      <c r="K51" s="54"/>
      <c r="L51" s="25">
        <f t="shared" si="25"/>
        <v>15.799999999999997</v>
      </c>
      <c r="M51" s="30">
        <v>8.6999999999999993</v>
      </c>
      <c r="N51" s="34">
        <v>6.6</v>
      </c>
      <c r="O51" s="27">
        <v>14.635</v>
      </c>
      <c r="P51" s="28">
        <f t="shared" ref="P51" si="39">IF(F50="w",ROUND((L51+M51+O51*$AB$9+N51*$AB$10),2),L51+M51+O51+N51)</f>
        <v>45.734999999999999</v>
      </c>
      <c r="Q51" s="29">
        <f t="shared" si="22"/>
        <v>45.734999999999999</v>
      </c>
      <c r="R51" s="90"/>
      <c r="S51" s="91"/>
      <c r="T51" s="95"/>
      <c r="U51" s="95"/>
    </row>
    <row r="52" spans="1:26" ht="13.5" customHeight="1" thickBot="1" x14ac:dyDescent="0.4">
      <c r="A52" s="35" t="s">
        <v>37</v>
      </c>
      <c r="B52" s="37"/>
      <c r="C52" s="37"/>
      <c r="D52" s="87"/>
      <c r="E52" s="87"/>
      <c r="F52" s="38"/>
      <c r="G52" s="55">
        <v>9</v>
      </c>
      <c r="H52" s="56">
        <v>9</v>
      </c>
      <c r="I52" s="56">
        <v>9</v>
      </c>
      <c r="J52" s="56">
        <v>9</v>
      </c>
      <c r="K52" s="57"/>
      <c r="L52" s="42">
        <f t="shared" si="25"/>
        <v>18</v>
      </c>
      <c r="M52" s="38">
        <v>9.4</v>
      </c>
      <c r="N52" s="43">
        <v>7.8</v>
      </c>
      <c r="O52" s="44">
        <v>16.079999999999998</v>
      </c>
      <c r="P52" s="45">
        <f t="shared" ref="P52" si="40">IF(F50="w",ROUND((L52+M52+O52*$AB$9+N52*$AB$10),2),L52+M52+O52+N52)</f>
        <v>51.279999999999994</v>
      </c>
      <c r="Q52" s="48">
        <f t="shared" si="22"/>
        <v>51.279999999999994</v>
      </c>
      <c r="R52" s="92"/>
      <c r="S52" s="93"/>
      <c r="T52" s="96"/>
      <c r="U52" s="96"/>
    </row>
    <row r="53" spans="1:26" ht="13.5" customHeight="1" thickBot="1" x14ac:dyDescent="0.4">
      <c r="A53" s="18" t="s">
        <v>32</v>
      </c>
      <c r="B53" s="20"/>
      <c r="C53" s="20"/>
      <c r="D53" s="87"/>
      <c r="E53" s="87"/>
      <c r="F53" s="30"/>
      <c r="G53" s="58"/>
      <c r="H53" s="58"/>
      <c r="I53" s="58"/>
      <c r="J53" s="58"/>
      <c r="K53" s="59"/>
      <c r="L53" s="25">
        <f t="shared" si="25"/>
        <v>0</v>
      </c>
      <c r="M53" s="21"/>
      <c r="N53" s="26"/>
      <c r="O53" s="27"/>
      <c r="P53" s="28">
        <f t="shared" ref="P53" si="41">IF(F53="w",ROUND((L53+M53+O53*$AB$9),2),L53+M53+O53)</f>
        <v>0</v>
      </c>
      <c r="Q53" s="29">
        <f t="shared" si="22"/>
        <v>0</v>
      </c>
      <c r="R53" s="88">
        <f>Q53+Q54+Q55</f>
        <v>0</v>
      </c>
      <c r="S53" s="89"/>
      <c r="T53" s="94">
        <f>RANK(Y53,$Y$8:$Y$81)</f>
        <v>21</v>
      </c>
      <c r="U53" s="97">
        <f>IF(Z53&lt;0,0,Z53)</f>
        <v>0</v>
      </c>
      <c r="Y53" s="84">
        <f>R53</f>
        <v>0</v>
      </c>
      <c r="Z53" s="80">
        <f>11-T53</f>
        <v>-10</v>
      </c>
    </row>
    <row r="54" spans="1:26" ht="13.5" customHeight="1" thickBot="1" x14ac:dyDescent="0.4">
      <c r="A54" s="18" t="s">
        <v>35</v>
      </c>
      <c r="B54" s="20"/>
      <c r="C54" s="20"/>
      <c r="D54" s="87"/>
      <c r="E54" s="87"/>
      <c r="F54" s="30"/>
      <c r="G54" s="58"/>
      <c r="H54" s="58"/>
      <c r="I54" s="58"/>
      <c r="J54" s="58"/>
      <c r="K54" s="59"/>
      <c r="L54" s="25">
        <f t="shared" si="25"/>
        <v>0</v>
      </c>
      <c r="M54" s="30"/>
      <c r="N54" s="34"/>
      <c r="O54" s="27"/>
      <c r="P54" s="28">
        <f t="shared" ref="P54" si="42">IF(F53="w",ROUND((L54+M54+O54*$AB$9+N54*$AB$10),2),L54+M54+O54+N54)</f>
        <v>0</v>
      </c>
      <c r="Q54" s="29">
        <f t="shared" si="22"/>
        <v>0</v>
      </c>
      <c r="R54" s="90"/>
      <c r="S54" s="91"/>
      <c r="T54" s="95"/>
      <c r="U54" s="95"/>
    </row>
    <row r="55" spans="1:26" ht="13.5" customHeight="1" thickBot="1" x14ac:dyDescent="0.4">
      <c r="A55" s="35" t="s">
        <v>37</v>
      </c>
      <c r="B55" s="37"/>
      <c r="C55" s="37"/>
      <c r="D55" s="87"/>
      <c r="E55" s="87"/>
      <c r="F55" s="38"/>
      <c r="G55" s="60"/>
      <c r="H55" s="60"/>
      <c r="I55" s="60"/>
      <c r="J55" s="60"/>
      <c r="K55" s="61"/>
      <c r="L55" s="42">
        <f t="shared" si="25"/>
        <v>0</v>
      </c>
      <c r="M55" s="38"/>
      <c r="N55" s="43"/>
      <c r="O55" s="44"/>
      <c r="P55" s="45">
        <f t="shared" ref="P55" si="43">IF(F53="w",ROUND((L55+M55+O55*$AB$9+N55*$AB$10),2),L55+M55+O55+N55)</f>
        <v>0</v>
      </c>
      <c r="Q55" s="48">
        <f t="shared" si="22"/>
        <v>0</v>
      </c>
      <c r="R55" s="92"/>
      <c r="S55" s="93"/>
      <c r="T55" s="96"/>
      <c r="U55" s="96"/>
    </row>
    <row r="56" spans="1:26" ht="13.5" customHeight="1" x14ac:dyDescent="0.35">
      <c r="A56" s="18" t="s">
        <v>32</v>
      </c>
      <c r="B56" s="2"/>
      <c r="C56" s="2"/>
      <c r="D56" s="98"/>
      <c r="E56" s="99"/>
      <c r="F56" s="30"/>
      <c r="G56" s="58"/>
      <c r="H56" s="58"/>
      <c r="I56" s="58"/>
      <c r="J56" s="58"/>
      <c r="K56" s="59">
        <v>3</v>
      </c>
      <c r="L56" s="25">
        <f t="shared" si="25"/>
        <v>0</v>
      </c>
      <c r="M56" s="21"/>
      <c r="N56" s="26"/>
      <c r="O56" s="27"/>
      <c r="P56" s="28">
        <f t="shared" ref="P56" si="44">IF(F56="w",ROUND((L56+M56+O56*$AB$9),2),L56+M56+O56)</f>
        <v>0</v>
      </c>
      <c r="Q56" s="29">
        <f t="shared" si="22"/>
        <v>0</v>
      </c>
      <c r="R56" s="88">
        <f>Q56+Q57+Q58</f>
        <v>0</v>
      </c>
      <c r="S56" s="89"/>
      <c r="T56" s="94">
        <f>RANK(Y56,$Y$8:$Y$81)</f>
        <v>21</v>
      </c>
      <c r="U56" s="97">
        <f>IF(Z56&lt;0,0,Z56)</f>
        <v>0</v>
      </c>
      <c r="Y56" s="84">
        <f>R56</f>
        <v>0</v>
      </c>
      <c r="Z56" s="80">
        <f>11-T56</f>
        <v>-10</v>
      </c>
    </row>
    <row r="57" spans="1:26" ht="13.5" customHeight="1" x14ac:dyDescent="0.35">
      <c r="A57" s="18" t="s">
        <v>35</v>
      </c>
      <c r="B57" s="2"/>
      <c r="C57" s="2"/>
      <c r="D57" s="100"/>
      <c r="E57" s="101"/>
      <c r="F57" s="30"/>
      <c r="G57" s="58"/>
      <c r="H57" s="58"/>
      <c r="I57" s="58"/>
      <c r="J57" s="58"/>
      <c r="K57" s="59"/>
      <c r="L57" s="25">
        <f t="shared" si="25"/>
        <v>0</v>
      </c>
      <c r="M57" s="30"/>
      <c r="N57" s="34"/>
      <c r="O57" s="27"/>
      <c r="P57" s="28">
        <f t="shared" ref="P57" si="45">IF(F56="w",ROUND((L57+M57+O57*$AB$9+N57*$AB$10),2),L57+M57+O57+N57)</f>
        <v>0</v>
      </c>
      <c r="Q57" s="29">
        <f t="shared" si="22"/>
        <v>0</v>
      </c>
      <c r="R57" s="90"/>
      <c r="S57" s="91"/>
      <c r="T57" s="95"/>
      <c r="U57" s="95"/>
    </row>
    <row r="58" spans="1:26" ht="13.5" customHeight="1" thickBot="1" x14ac:dyDescent="0.4">
      <c r="A58" s="35" t="s">
        <v>37</v>
      </c>
      <c r="B58" s="36"/>
      <c r="C58" s="36"/>
      <c r="D58" s="102"/>
      <c r="E58" s="103"/>
      <c r="F58" s="62"/>
      <c r="G58" s="60"/>
      <c r="H58" s="60"/>
      <c r="I58" s="60"/>
      <c r="J58" s="60"/>
      <c r="K58" s="61"/>
      <c r="L58" s="42">
        <f t="shared" si="25"/>
        <v>0</v>
      </c>
      <c r="M58" s="38"/>
      <c r="N58" s="43"/>
      <c r="O58" s="44"/>
      <c r="P58" s="45">
        <f t="shared" ref="P58" si="46">IF(F56="w",ROUND((L58+M58+O58*$AB$9+N58*$AB$10),2),L58+M58+O58+N58)</f>
        <v>0</v>
      </c>
      <c r="Q58" s="48">
        <f t="shared" si="22"/>
        <v>0</v>
      </c>
      <c r="R58" s="92"/>
      <c r="S58" s="93"/>
      <c r="T58" s="104"/>
      <c r="U58" s="104"/>
    </row>
    <row r="59" spans="1:26" ht="15" thickBot="1" x14ac:dyDescent="0.4">
      <c r="A59" s="69"/>
      <c r="B59" s="69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83" t="s">
        <v>27</v>
      </c>
      <c r="W59" s="83" t="s">
        <v>39</v>
      </c>
      <c r="X59" s="83" t="s">
        <v>37</v>
      </c>
    </row>
    <row r="60" spans="1:26" ht="13.5" customHeight="1" thickBot="1" x14ac:dyDescent="0.4">
      <c r="A60" s="18" t="s">
        <v>32</v>
      </c>
      <c r="B60" s="20"/>
      <c r="C60" s="20" t="s">
        <v>60</v>
      </c>
      <c r="D60" s="105">
        <v>2001</v>
      </c>
      <c r="E60" s="105"/>
      <c r="F60" s="21" t="s">
        <v>33</v>
      </c>
      <c r="G60" s="22">
        <v>6.7</v>
      </c>
      <c r="H60" s="23">
        <v>6.8</v>
      </c>
      <c r="I60" s="23">
        <v>6.8</v>
      </c>
      <c r="J60" s="23">
        <v>7</v>
      </c>
      <c r="K60" s="24"/>
      <c r="L60" s="25">
        <f>SUM(G60:J60)-(MAX(G60:J60)+MIN(G60:J60))</f>
        <v>13.600000000000001</v>
      </c>
      <c r="M60" s="21">
        <v>9.8000000000000007</v>
      </c>
      <c r="N60" s="26"/>
      <c r="O60" s="27">
        <v>12.225</v>
      </c>
      <c r="P60" s="28">
        <f t="shared" ref="P60" si="47">IF(F60="w",ROUND((L60+M60+O60*$AB$9),2),L60+M60+O60)</f>
        <v>36.85</v>
      </c>
      <c r="Q60" s="29">
        <f t="shared" ref="Q60:Q83" si="48">IF(B60="x",0,P60)</f>
        <v>36.85</v>
      </c>
      <c r="R60" s="88">
        <f>Q60+Q61+Q62</f>
        <v>123.03</v>
      </c>
      <c r="S60" s="89"/>
      <c r="T60" s="95">
        <f>RANK(Y60,$Y$8:$Y$81)</f>
        <v>13</v>
      </c>
      <c r="U60" s="95">
        <f>IF(Z60&lt;0,0,Z60)</f>
        <v>0</v>
      </c>
      <c r="V60" s="84">
        <f>Q60</f>
        <v>36.85</v>
      </c>
      <c r="W60" s="84">
        <f>Q61</f>
        <v>43.16</v>
      </c>
      <c r="X60" s="84">
        <f>Q62</f>
        <v>43.02</v>
      </c>
      <c r="Y60" s="84">
        <f>R60</f>
        <v>123.03</v>
      </c>
      <c r="Z60" s="80">
        <f>11-T60</f>
        <v>-2</v>
      </c>
    </row>
    <row r="61" spans="1:26" ht="13.5" customHeight="1" thickBot="1" x14ac:dyDescent="0.4">
      <c r="A61" s="18" t="s">
        <v>35</v>
      </c>
      <c r="B61" s="20"/>
      <c r="C61" s="20"/>
      <c r="D61" s="105"/>
      <c r="E61" s="105"/>
      <c r="F61" s="30"/>
      <c r="G61" s="31">
        <v>7.3</v>
      </c>
      <c r="H61" s="32">
        <v>7.3</v>
      </c>
      <c r="I61" s="32">
        <v>7.4</v>
      </c>
      <c r="J61" s="32">
        <v>7.4</v>
      </c>
      <c r="K61" s="33"/>
      <c r="L61" s="25">
        <f>SUM(G61:J61)-(MAX(G61:J61)+MIN(G61:J61))</f>
        <v>14.7</v>
      </c>
      <c r="M61" s="30">
        <v>9.6999999999999993</v>
      </c>
      <c r="N61" s="34">
        <v>3.8</v>
      </c>
      <c r="O61" s="27">
        <v>12.74</v>
      </c>
      <c r="P61" s="28">
        <f t="shared" ref="P61" si="49">IF(F60="w",ROUND((L61+M61+O61*$AB$9+N61*$AB$10),2),L61+M61+O61+N61)</f>
        <v>43.16</v>
      </c>
      <c r="Q61" s="29">
        <f t="shared" si="48"/>
        <v>43.16</v>
      </c>
      <c r="R61" s="90"/>
      <c r="S61" s="91"/>
      <c r="T61" s="95"/>
      <c r="U61" s="95"/>
      <c r="V61" s="84">
        <f>Q63</f>
        <v>26.54</v>
      </c>
      <c r="W61" s="84">
        <f>Q64</f>
        <v>38.694999999999993</v>
      </c>
      <c r="X61" s="84">
        <f>Q65</f>
        <v>23.049999999999997</v>
      </c>
    </row>
    <row r="62" spans="1:26" ht="13.5" customHeight="1" thickBot="1" x14ac:dyDescent="0.4">
      <c r="A62" s="35" t="s">
        <v>37</v>
      </c>
      <c r="B62" s="37"/>
      <c r="C62" s="37"/>
      <c r="D62" s="105"/>
      <c r="E62" s="105"/>
      <c r="F62" s="38"/>
      <c r="G62" s="39">
        <v>7.4</v>
      </c>
      <c r="H62" s="40">
        <v>7.2</v>
      </c>
      <c r="I62" s="40">
        <v>7.1</v>
      </c>
      <c r="J62" s="40">
        <v>6.8</v>
      </c>
      <c r="K62" s="41"/>
      <c r="L62" s="42">
        <f>SUM(G62:J62)-(MAX(G62:J62)+MIN(G62:J62))</f>
        <v>14.300000000000004</v>
      </c>
      <c r="M62" s="38">
        <v>9.5</v>
      </c>
      <c r="N62" s="43">
        <v>3.8</v>
      </c>
      <c r="O62" s="44">
        <v>13.154999999999999</v>
      </c>
      <c r="P62" s="45">
        <f t="shared" ref="P62" si="50">IF(F60="w",ROUND((L62+M62+O62*$AB$9+N62*$AB$10),2),L62+M62+O62+N62)</f>
        <v>43.02</v>
      </c>
      <c r="Q62" s="46">
        <f t="shared" si="48"/>
        <v>43.02</v>
      </c>
      <c r="R62" s="92"/>
      <c r="S62" s="93"/>
      <c r="T62" s="96"/>
      <c r="U62" s="96"/>
      <c r="V62" s="84">
        <f>Q66</f>
        <v>36.19</v>
      </c>
      <c r="W62" s="84">
        <f>Q67</f>
        <v>5.0649999999999995</v>
      </c>
      <c r="X62" s="84">
        <f>Q68</f>
        <v>9.8449999999999989</v>
      </c>
    </row>
    <row r="63" spans="1:26" ht="13.5" customHeight="1" thickBot="1" x14ac:dyDescent="0.4">
      <c r="A63" s="18" t="s">
        <v>32</v>
      </c>
      <c r="B63" s="20"/>
      <c r="C63" s="20" t="s">
        <v>61</v>
      </c>
      <c r="D63" s="87">
        <v>2005</v>
      </c>
      <c r="E63" s="87"/>
      <c r="F63" s="30" t="s">
        <v>30</v>
      </c>
      <c r="G63" s="22">
        <v>4.8</v>
      </c>
      <c r="H63" s="23">
        <v>4.7</v>
      </c>
      <c r="I63" s="23">
        <v>4.8</v>
      </c>
      <c r="J63" s="23">
        <v>4.5999999999999996</v>
      </c>
      <c r="K63" s="24"/>
      <c r="L63" s="25">
        <f t="shared" ref="L63:L83" si="51">SUM(G63:J63)-(MAX(G63:J63)+MIN(G63:J63))</f>
        <v>9.5</v>
      </c>
      <c r="M63" s="21">
        <v>7.1</v>
      </c>
      <c r="N63" s="26"/>
      <c r="O63" s="27">
        <v>9.94</v>
      </c>
      <c r="P63" s="28">
        <f t="shared" ref="P63" si="52">IF(F63="w",ROUND((L63+M63+O63*$AB$9),2),L63+M63+O63)</f>
        <v>26.54</v>
      </c>
      <c r="Q63" s="29">
        <f t="shared" si="48"/>
        <v>26.54</v>
      </c>
      <c r="R63" s="88">
        <f>Q63+Q64+Q65</f>
        <v>88.284999999999982</v>
      </c>
      <c r="S63" s="89"/>
      <c r="T63" s="94">
        <f>RANK(Y63,$Y$8:$Y$81)</f>
        <v>16</v>
      </c>
      <c r="U63" s="97">
        <f>IF(Z63&lt;0,0,Z63)</f>
        <v>0</v>
      </c>
      <c r="V63" s="84">
        <f>Q69</f>
        <v>39.03</v>
      </c>
      <c r="W63" s="84">
        <f>Q70</f>
        <v>44.81</v>
      </c>
      <c r="X63" s="84">
        <f>Q71</f>
        <v>45</v>
      </c>
      <c r="Y63" s="84">
        <f>R63</f>
        <v>88.284999999999982</v>
      </c>
      <c r="Z63" s="80">
        <f>11-T63</f>
        <v>-5</v>
      </c>
    </row>
    <row r="64" spans="1:26" ht="13.5" customHeight="1" thickBot="1" x14ac:dyDescent="0.4">
      <c r="A64" s="18" t="s">
        <v>35</v>
      </c>
      <c r="B64" s="20"/>
      <c r="C64" s="20"/>
      <c r="D64" s="87"/>
      <c r="E64" s="87"/>
      <c r="F64" s="30"/>
      <c r="G64" s="31">
        <v>6.2</v>
      </c>
      <c r="H64" s="32">
        <v>6.2</v>
      </c>
      <c r="I64" s="32">
        <v>6</v>
      </c>
      <c r="J64" s="32">
        <v>6.2</v>
      </c>
      <c r="K64" s="33"/>
      <c r="L64" s="25">
        <f t="shared" si="51"/>
        <v>12.399999999999999</v>
      </c>
      <c r="M64" s="30">
        <v>9.4</v>
      </c>
      <c r="N64" s="34">
        <v>4.9000000000000004</v>
      </c>
      <c r="O64" s="27">
        <v>11.994999999999999</v>
      </c>
      <c r="P64" s="28">
        <f t="shared" ref="P64" si="53">IF(F63="w",ROUND((L64+M64+O64*$AB$9+N64*$AB$10),2),L64+M64+O64+N64)</f>
        <v>38.694999999999993</v>
      </c>
      <c r="Q64" s="29">
        <f t="shared" si="48"/>
        <v>38.694999999999993</v>
      </c>
      <c r="R64" s="90"/>
      <c r="S64" s="91"/>
      <c r="T64" s="95"/>
      <c r="U64" s="95"/>
      <c r="V64" s="84">
        <f>Q72</f>
        <v>37.739999999999995</v>
      </c>
      <c r="W64" s="84">
        <f>Q73</f>
        <v>44.120000000000005</v>
      </c>
      <c r="X64" s="84">
        <f>Q74</f>
        <v>44.775000000000006</v>
      </c>
    </row>
    <row r="65" spans="1:26" ht="13.5" customHeight="1" thickBot="1" x14ac:dyDescent="0.4">
      <c r="A65" s="35" t="s">
        <v>37</v>
      </c>
      <c r="B65" s="37"/>
      <c r="C65" s="37"/>
      <c r="D65" s="87"/>
      <c r="E65" s="87"/>
      <c r="F65" s="38"/>
      <c r="G65" s="39">
        <v>4</v>
      </c>
      <c r="H65" s="40">
        <v>3.5</v>
      </c>
      <c r="I65" s="40">
        <v>3.5</v>
      </c>
      <c r="J65" s="40">
        <v>3.6</v>
      </c>
      <c r="K65" s="41"/>
      <c r="L65" s="42">
        <f t="shared" si="51"/>
        <v>7.1</v>
      </c>
      <c r="M65" s="38">
        <v>5.8</v>
      </c>
      <c r="N65" s="43">
        <v>2.7</v>
      </c>
      <c r="O65" s="44">
        <v>7.45</v>
      </c>
      <c r="P65" s="45">
        <f t="shared" ref="P65" si="54">IF(F63="w",ROUND((L65+M65+O65*$AB$9+N65*$AB$10),2),L65+M65+O65+N65)</f>
        <v>23.049999999999997</v>
      </c>
      <c r="Q65" s="48">
        <f t="shared" si="48"/>
        <v>23.049999999999997</v>
      </c>
      <c r="R65" s="92"/>
      <c r="S65" s="93"/>
      <c r="T65" s="96"/>
      <c r="U65" s="96"/>
      <c r="V65" s="84">
        <f>Q75</f>
        <v>39.22</v>
      </c>
      <c r="W65" s="84">
        <f>Q76</f>
        <v>23.82</v>
      </c>
      <c r="X65" s="84">
        <f>Q77</f>
        <v>45.83</v>
      </c>
    </row>
    <row r="66" spans="1:26" ht="13.5" customHeight="1" thickBot="1" x14ac:dyDescent="0.4">
      <c r="A66" s="18" t="s">
        <v>32</v>
      </c>
      <c r="B66" s="20"/>
      <c r="C66" s="20" t="s">
        <v>62</v>
      </c>
      <c r="D66" s="87">
        <v>2004</v>
      </c>
      <c r="E66" s="87"/>
      <c r="F66" s="30" t="s">
        <v>30</v>
      </c>
      <c r="G66" s="22">
        <v>6.9</v>
      </c>
      <c r="H66" s="23">
        <v>6.2</v>
      </c>
      <c r="I66" s="23">
        <v>6.5</v>
      </c>
      <c r="J66" s="23">
        <v>7</v>
      </c>
      <c r="K66" s="24"/>
      <c r="L66" s="25">
        <f t="shared" si="51"/>
        <v>13.400000000000002</v>
      </c>
      <c r="M66" s="21">
        <v>9.1999999999999993</v>
      </c>
      <c r="N66" s="26"/>
      <c r="O66" s="27">
        <v>13.59</v>
      </c>
      <c r="P66" s="28">
        <f t="shared" ref="P66" si="55">IF(F66="w",ROUND((L66+M66+O66*$AB$9),2),L66+M66+O66)</f>
        <v>36.19</v>
      </c>
      <c r="Q66" s="29">
        <f t="shared" si="48"/>
        <v>36.19</v>
      </c>
      <c r="R66" s="88">
        <f>Q66+Q67+Q68</f>
        <v>51.099999999999994</v>
      </c>
      <c r="S66" s="89"/>
      <c r="T66" s="94">
        <f>RANK(Y66,$Y$8:$Y$81)</f>
        <v>17</v>
      </c>
      <c r="U66" s="97">
        <f>IF(Z66&lt;0,0,Z66)</f>
        <v>0</v>
      </c>
      <c r="V66" s="84">
        <f>Q78</f>
        <v>0</v>
      </c>
      <c r="W66" s="84">
        <f>Q79</f>
        <v>0</v>
      </c>
      <c r="X66" s="84">
        <f>Q80</f>
        <v>0</v>
      </c>
      <c r="Y66" s="84">
        <f>R66</f>
        <v>51.099999999999994</v>
      </c>
      <c r="Z66" s="80">
        <f>11-T66</f>
        <v>-6</v>
      </c>
    </row>
    <row r="67" spans="1:26" ht="13.5" customHeight="1" thickBot="1" x14ac:dyDescent="0.4">
      <c r="A67" s="18" t="s">
        <v>35</v>
      </c>
      <c r="B67" s="20"/>
      <c r="C67" s="20"/>
      <c r="D67" s="87"/>
      <c r="E67" s="87"/>
      <c r="F67" s="30"/>
      <c r="G67" s="31">
        <v>0.7</v>
      </c>
      <c r="H67" s="32">
        <v>0.7</v>
      </c>
      <c r="I67" s="32">
        <v>0.7</v>
      </c>
      <c r="J67" s="32">
        <v>0.7</v>
      </c>
      <c r="K67" s="33"/>
      <c r="L67" s="25">
        <f t="shared" si="51"/>
        <v>1.4</v>
      </c>
      <c r="M67" s="30">
        <v>0.9</v>
      </c>
      <c r="N67" s="34">
        <v>1.3</v>
      </c>
      <c r="O67" s="27">
        <v>1.4650000000000001</v>
      </c>
      <c r="P67" s="28">
        <f t="shared" ref="P67" si="56">IF(F66="w",ROUND((L67+M67+O67*$AB$9+N67*$AB$10),2),L67+M67+O67+N67)</f>
        <v>5.0649999999999995</v>
      </c>
      <c r="Q67" s="29">
        <f t="shared" si="48"/>
        <v>5.0649999999999995</v>
      </c>
      <c r="R67" s="90"/>
      <c r="S67" s="91"/>
      <c r="T67" s="95"/>
      <c r="U67" s="95"/>
      <c r="V67" s="84">
        <f>Q81</f>
        <v>0</v>
      </c>
      <c r="W67" s="84">
        <f>Q82</f>
        <v>0</v>
      </c>
      <c r="X67" s="84">
        <f>Q83</f>
        <v>0</v>
      </c>
    </row>
    <row r="68" spans="1:26" ht="13.5" customHeight="1" thickBot="1" x14ac:dyDescent="0.4">
      <c r="A68" s="35" t="s">
        <v>37</v>
      </c>
      <c r="B68" s="37"/>
      <c r="C68" s="37"/>
      <c r="D68" s="87"/>
      <c r="E68" s="87"/>
      <c r="F68" s="38"/>
      <c r="G68" s="39">
        <v>1.4</v>
      </c>
      <c r="H68" s="40">
        <v>1.4</v>
      </c>
      <c r="I68" s="40">
        <v>1.4</v>
      </c>
      <c r="J68" s="40">
        <v>1.4</v>
      </c>
      <c r="K68" s="41"/>
      <c r="L68" s="42">
        <f t="shared" si="51"/>
        <v>2.8</v>
      </c>
      <c r="M68" s="38">
        <v>1.9</v>
      </c>
      <c r="N68" s="43">
        <v>2.2999999999999998</v>
      </c>
      <c r="O68" s="44">
        <v>2.8450000000000002</v>
      </c>
      <c r="P68" s="45">
        <f t="shared" ref="P68" si="57">IF(F66="w",ROUND((L68+M68+O68*$AB$9+N68*$AB$10),2),L68+M68+O68+N68)</f>
        <v>9.8449999999999989</v>
      </c>
      <c r="Q68" s="48">
        <f t="shared" si="48"/>
        <v>9.8449999999999989</v>
      </c>
      <c r="R68" s="92"/>
      <c r="S68" s="93"/>
      <c r="T68" s="96"/>
      <c r="U68" s="96"/>
    </row>
    <row r="69" spans="1:26" ht="13.5" customHeight="1" thickBot="1" x14ac:dyDescent="0.4">
      <c r="A69" s="18" t="s">
        <v>32</v>
      </c>
      <c r="B69" s="20"/>
      <c r="C69" s="20" t="s">
        <v>63</v>
      </c>
      <c r="D69" s="87">
        <v>2003</v>
      </c>
      <c r="E69" s="87"/>
      <c r="F69" s="30" t="s">
        <v>33</v>
      </c>
      <c r="G69" s="22">
        <v>7.2</v>
      </c>
      <c r="H69" s="23">
        <v>6.7</v>
      </c>
      <c r="I69" s="23">
        <v>7.3</v>
      </c>
      <c r="J69" s="23">
        <v>7.7</v>
      </c>
      <c r="K69" s="24"/>
      <c r="L69" s="25">
        <f t="shared" si="51"/>
        <v>14.499999999999998</v>
      </c>
      <c r="M69" s="21">
        <v>9.6999999999999993</v>
      </c>
      <c r="N69" s="26"/>
      <c r="O69" s="27">
        <v>13.484999999999999</v>
      </c>
      <c r="P69" s="28">
        <f t="shared" ref="P69" si="58">IF(F69="w",ROUND((L69+M69+O69*$AB$9),2),L69+M69+O69)</f>
        <v>39.03</v>
      </c>
      <c r="Q69" s="29">
        <f t="shared" si="48"/>
        <v>39.03</v>
      </c>
      <c r="R69" s="88">
        <f>Q69+Q70+Q71</f>
        <v>128.84</v>
      </c>
      <c r="S69" s="89"/>
      <c r="T69" s="94">
        <f>RANK(Y69,$Y$8:$Y$81)</f>
        <v>10</v>
      </c>
      <c r="U69" s="97">
        <f>IF(Z69&lt;0,0,Z69)</f>
        <v>1</v>
      </c>
      <c r="Y69" s="84">
        <f>R69</f>
        <v>128.84</v>
      </c>
      <c r="Z69" s="80">
        <f>11-T69</f>
        <v>1</v>
      </c>
    </row>
    <row r="70" spans="1:26" ht="13.5" customHeight="1" thickBot="1" x14ac:dyDescent="0.4">
      <c r="A70" s="18" t="s">
        <v>35</v>
      </c>
      <c r="B70" s="20"/>
      <c r="C70" s="20"/>
      <c r="D70" s="87"/>
      <c r="E70" s="87"/>
      <c r="F70" s="30"/>
      <c r="G70" s="31">
        <v>6.9</v>
      </c>
      <c r="H70" s="32">
        <v>6.9</v>
      </c>
      <c r="I70" s="32">
        <v>6.8</v>
      </c>
      <c r="J70" s="32">
        <v>7</v>
      </c>
      <c r="K70" s="33"/>
      <c r="L70" s="25">
        <f t="shared" si="51"/>
        <v>13.8</v>
      </c>
      <c r="M70" s="30">
        <v>9.6</v>
      </c>
      <c r="N70" s="34">
        <v>4.9000000000000004</v>
      </c>
      <c r="O70" s="27">
        <v>13.895</v>
      </c>
      <c r="P70" s="28">
        <f t="shared" ref="P70" si="59">IF(F69="w",ROUND((L70+M70+O70*$AB$9+N70*$AB$10),2),L70+M70+O70+N70)</f>
        <v>44.81</v>
      </c>
      <c r="Q70" s="29">
        <f t="shared" si="48"/>
        <v>44.81</v>
      </c>
      <c r="R70" s="90"/>
      <c r="S70" s="91"/>
      <c r="T70" s="95"/>
      <c r="U70" s="95"/>
    </row>
    <row r="71" spans="1:26" ht="13.5" customHeight="1" thickBot="1" x14ac:dyDescent="0.4">
      <c r="A71" s="35" t="s">
        <v>37</v>
      </c>
      <c r="B71" s="37"/>
      <c r="C71" s="37"/>
      <c r="D71" s="87"/>
      <c r="E71" s="87"/>
      <c r="F71" s="38"/>
      <c r="G71" s="39">
        <v>7.4</v>
      </c>
      <c r="H71" s="40">
        <v>7.1</v>
      </c>
      <c r="I71" s="40">
        <v>7.3</v>
      </c>
      <c r="J71" s="40">
        <v>7.3</v>
      </c>
      <c r="K71" s="41"/>
      <c r="L71" s="42">
        <f t="shared" si="51"/>
        <v>14.600000000000001</v>
      </c>
      <c r="M71" s="38">
        <v>9.5</v>
      </c>
      <c r="N71" s="43">
        <v>4.9000000000000004</v>
      </c>
      <c r="O71" s="44">
        <v>13.435</v>
      </c>
      <c r="P71" s="45">
        <f t="shared" ref="P71" si="60">IF(F69="w",ROUND((L71+M71+O71*$AB$9+N71*$AB$10),2),L71+M71+O71+N71)</f>
        <v>45</v>
      </c>
      <c r="Q71" s="48">
        <f t="shared" si="48"/>
        <v>45</v>
      </c>
      <c r="R71" s="92"/>
      <c r="S71" s="93"/>
      <c r="T71" s="96"/>
      <c r="U71" s="96"/>
    </row>
    <row r="72" spans="1:26" ht="13.5" customHeight="1" thickBot="1" x14ac:dyDescent="0.4">
      <c r="A72" s="18" t="s">
        <v>32</v>
      </c>
      <c r="B72" s="20"/>
      <c r="C72" s="20" t="s">
        <v>64</v>
      </c>
      <c r="D72" s="87">
        <v>2004</v>
      </c>
      <c r="E72" s="87"/>
      <c r="F72" s="30" t="s">
        <v>30</v>
      </c>
      <c r="G72" s="22">
        <v>7.3</v>
      </c>
      <c r="H72" s="23">
        <v>7.4</v>
      </c>
      <c r="I72" s="23">
        <v>7.5</v>
      </c>
      <c r="J72" s="23">
        <v>7.7</v>
      </c>
      <c r="K72" s="24"/>
      <c r="L72" s="25">
        <f t="shared" si="51"/>
        <v>14.899999999999999</v>
      </c>
      <c r="M72" s="21">
        <v>9.3000000000000007</v>
      </c>
      <c r="N72" s="26"/>
      <c r="O72" s="27">
        <v>13.54</v>
      </c>
      <c r="P72" s="28">
        <f t="shared" ref="P72" si="61">IF(F72="w",ROUND((L72+M72+O72*$AB$9),2),L72+M72+O72)</f>
        <v>37.739999999999995</v>
      </c>
      <c r="Q72" s="29">
        <f t="shared" si="48"/>
        <v>37.739999999999995</v>
      </c>
      <c r="R72" s="88">
        <f>Q72+Q73+Q74</f>
        <v>126.63500000000001</v>
      </c>
      <c r="S72" s="89"/>
      <c r="T72" s="94">
        <f>RANK(Y72,$Y$8:$Y$81)</f>
        <v>12</v>
      </c>
      <c r="U72" s="97">
        <f>IF(Z72&lt;0,0,Z72)</f>
        <v>0</v>
      </c>
      <c r="Y72" s="84">
        <f>R72</f>
        <v>126.63500000000001</v>
      </c>
      <c r="Z72" s="80">
        <f>11-T72</f>
        <v>-1</v>
      </c>
    </row>
    <row r="73" spans="1:26" ht="13.5" customHeight="1" thickBot="1" x14ac:dyDescent="0.4">
      <c r="A73" s="18" t="s">
        <v>35</v>
      </c>
      <c r="B73" s="20"/>
      <c r="C73" s="20"/>
      <c r="D73" s="87"/>
      <c r="E73" s="87"/>
      <c r="F73" s="30"/>
      <c r="G73" s="31">
        <v>6.8</v>
      </c>
      <c r="H73" s="32">
        <v>6.7</v>
      </c>
      <c r="I73" s="32">
        <v>6.7</v>
      </c>
      <c r="J73" s="32">
        <v>7</v>
      </c>
      <c r="K73" s="33"/>
      <c r="L73" s="25">
        <f t="shared" si="51"/>
        <v>13.5</v>
      </c>
      <c r="M73" s="30">
        <v>9</v>
      </c>
      <c r="N73" s="34">
        <v>8.1999999999999993</v>
      </c>
      <c r="O73" s="27">
        <v>13.42</v>
      </c>
      <c r="P73" s="28">
        <f t="shared" ref="P73" si="62">IF(F72="w",ROUND((L73+M73+O73*$AB$9+N73*$AB$10),2),L73+M73+O73+N73)</f>
        <v>44.120000000000005</v>
      </c>
      <c r="Q73" s="29">
        <f t="shared" si="48"/>
        <v>44.120000000000005</v>
      </c>
      <c r="R73" s="90"/>
      <c r="S73" s="91"/>
      <c r="T73" s="95"/>
      <c r="U73" s="95"/>
    </row>
    <row r="74" spans="1:26" ht="13.5" customHeight="1" thickBot="1" x14ac:dyDescent="0.4">
      <c r="A74" s="35" t="s">
        <v>37</v>
      </c>
      <c r="B74" s="37"/>
      <c r="C74" s="37"/>
      <c r="D74" s="87"/>
      <c r="E74" s="87"/>
      <c r="F74" s="38"/>
      <c r="G74" s="39">
        <v>6.9</v>
      </c>
      <c r="H74" s="40">
        <v>6.8</v>
      </c>
      <c r="I74" s="40">
        <v>6.7</v>
      </c>
      <c r="J74" s="40">
        <v>7</v>
      </c>
      <c r="K74" s="41"/>
      <c r="L74" s="42">
        <f t="shared" si="51"/>
        <v>13.7</v>
      </c>
      <c r="M74" s="38">
        <v>9.3000000000000007</v>
      </c>
      <c r="N74" s="43">
        <v>8.1999999999999993</v>
      </c>
      <c r="O74" s="44">
        <v>13.574999999999999</v>
      </c>
      <c r="P74" s="45">
        <f t="shared" ref="P74" si="63">IF(F72="w",ROUND((L74+M74+O74*$AB$9+N74*$AB$10),2),L74+M74+O74+N74)</f>
        <v>44.775000000000006</v>
      </c>
      <c r="Q74" s="48">
        <f t="shared" si="48"/>
        <v>44.775000000000006</v>
      </c>
      <c r="R74" s="92"/>
      <c r="S74" s="93"/>
      <c r="T74" s="96"/>
      <c r="U74" s="96"/>
    </row>
    <row r="75" spans="1:26" ht="13.5" customHeight="1" thickBot="1" x14ac:dyDescent="0.4">
      <c r="A75" s="18" t="s">
        <v>32</v>
      </c>
      <c r="B75" s="20"/>
      <c r="C75" s="20" t="s">
        <v>65</v>
      </c>
      <c r="D75" s="87">
        <v>1998</v>
      </c>
      <c r="E75" s="87"/>
      <c r="F75" s="30" t="s">
        <v>30</v>
      </c>
      <c r="G75" s="49">
        <v>7.2</v>
      </c>
      <c r="H75" s="50">
        <v>7.4</v>
      </c>
      <c r="I75" s="50">
        <v>7.3</v>
      </c>
      <c r="J75" s="50">
        <v>7.9</v>
      </c>
      <c r="K75" s="51"/>
      <c r="L75" s="25">
        <f t="shared" si="51"/>
        <v>14.700000000000003</v>
      </c>
      <c r="M75" s="21">
        <v>8.9</v>
      </c>
      <c r="N75" s="26"/>
      <c r="O75" s="27">
        <v>15.62</v>
      </c>
      <c r="P75" s="28">
        <f t="shared" ref="P75" si="64">IF(F75="w",ROUND((L75+M75+O75*$AB$9),2),L75+M75+O75)</f>
        <v>39.22</v>
      </c>
      <c r="Q75" s="29">
        <f t="shared" si="48"/>
        <v>39.22</v>
      </c>
      <c r="R75" s="88">
        <f>Q75+Q76+Q77</f>
        <v>108.87</v>
      </c>
      <c r="S75" s="89"/>
      <c r="T75" s="94">
        <f>RANK(Y75,$Y$8:$Y$81)</f>
        <v>14</v>
      </c>
      <c r="U75" s="97">
        <f>IF(Z75&lt;0,0,Z75)</f>
        <v>0</v>
      </c>
      <c r="Y75" s="84">
        <f>R75</f>
        <v>108.87</v>
      </c>
      <c r="Z75" s="80">
        <f>11-T75</f>
        <v>-3</v>
      </c>
    </row>
    <row r="76" spans="1:26" ht="13.5" customHeight="1" thickBot="1" x14ac:dyDescent="0.4">
      <c r="A76" s="18" t="s">
        <v>35</v>
      </c>
      <c r="B76" s="20"/>
      <c r="C76" s="20"/>
      <c r="D76" s="87"/>
      <c r="E76" s="87"/>
      <c r="F76" s="30"/>
      <c r="G76" s="52">
        <v>2.9</v>
      </c>
      <c r="H76" s="53">
        <v>3</v>
      </c>
      <c r="I76" s="53">
        <v>2.9</v>
      </c>
      <c r="J76" s="53">
        <v>2.6</v>
      </c>
      <c r="K76" s="54"/>
      <c r="L76" s="25">
        <f t="shared" si="51"/>
        <v>5.8000000000000007</v>
      </c>
      <c r="M76" s="30">
        <v>4.5999999999999996</v>
      </c>
      <c r="N76" s="34">
        <v>6.1</v>
      </c>
      <c r="O76" s="27">
        <v>7.32</v>
      </c>
      <c r="P76" s="28">
        <f t="shared" ref="P76" si="65">IF(F75="w",ROUND((L76+M76+O76*$AB$9+N76*$AB$10),2),L76+M76+O76+N76)</f>
        <v>23.82</v>
      </c>
      <c r="Q76" s="29">
        <f t="shared" si="48"/>
        <v>23.82</v>
      </c>
      <c r="R76" s="90"/>
      <c r="S76" s="91"/>
      <c r="T76" s="95"/>
      <c r="U76" s="95"/>
    </row>
    <row r="77" spans="1:26" ht="13.5" customHeight="1" thickBot="1" x14ac:dyDescent="0.4">
      <c r="A77" s="35" t="s">
        <v>37</v>
      </c>
      <c r="B77" s="37"/>
      <c r="C77" s="37"/>
      <c r="D77" s="87"/>
      <c r="E77" s="87"/>
      <c r="F77" s="38"/>
      <c r="G77" s="55">
        <v>6.3</v>
      </c>
      <c r="H77" s="56">
        <v>5.8</v>
      </c>
      <c r="I77" s="56">
        <v>6.2</v>
      </c>
      <c r="J77" s="56">
        <v>6</v>
      </c>
      <c r="K77" s="57"/>
      <c r="L77" s="42">
        <f t="shared" si="51"/>
        <v>12.200000000000001</v>
      </c>
      <c r="M77" s="38">
        <v>8.8000000000000007</v>
      </c>
      <c r="N77" s="43">
        <v>10.3</v>
      </c>
      <c r="O77" s="44">
        <v>14.53</v>
      </c>
      <c r="P77" s="45">
        <f t="shared" ref="P77" si="66">IF(F75="w",ROUND((L77+M77+O77*$AB$9+N77*$AB$10),2),L77+M77+O77+N77)</f>
        <v>45.83</v>
      </c>
      <c r="Q77" s="48">
        <f t="shared" si="48"/>
        <v>45.83</v>
      </c>
      <c r="R77" s="92"/>
      <c r="S77" s="93"/>
      <c r="T77" s="96"/>
      <c r="U77" s="96"/>
    </row>
    <row r="78" spans="1:26" ht="13.5" customHeight="1" thickBot="1" x14ac:dyDescent="0.4">
      <c r="A78" s="18" t="s">
        <v>32</v>
      </c>
      <c r="B78" s="20"/>
      <c r="C78" s="20"/>
      <c r="D78" s="87"/>
      <c r="E78" s="87"/>
      <c r="F78" s="30"/>
      <c r="G78" s="58"/>
      <c r="H78" s="58"/>
      <c r="I78" s="58"/>
      <c r="J78" s="58"/>
      <c r="K78" s="59"/>
      <c r="L78" s="25">
        <f t="shared" si="51"/>
        <v>0</v>
      </c>
      <c r="M78" s="21"/>
      <c r="N78" s="26"/>
      <c r="O78" s="27"/>
      <c r="P78" s="28">
        <f t="shared" ref="P78" si="67">IF(F78="w",ROUND((L78+M78+O78*$AB$9),2),L78+M78+O78)</f>
        <v>0</v>
      </c>
      <c r="Q78" s="29">
        <f t="shared" si="48"/>
        <v>0</v>
      </c>
      <c r="R78" s="88">
        <f>Q78+Q79+Q80</f>
        <v>0</v>
      </c>
      <c r="S78" s="89"/>
      <c r="T78" s="94">
        <f>RANK(Y78,$Y$8:$Y$81)</f>
        <v>21</v>
      </c>
      <c r="U78" s="97">
        <f>IF(Z78&lt;0,0,Z78)</f>
        <v>0</v>
      </c>
      <c r="Y78" s="84">
        <f>R78</f>
        <v>0</v>
      </c>
      <c r="Z78" s="80">
        <f>11-T78</f>
        <v>-10</v>
      </c>
    </row>
    <row r="79" spans="1:26" ht="13.5" customHeight="1" thickBot="1" x14ac:dyDescent="0.4">
      <c r="A79" s="18" t="s">
        <v>35</v>
      </c>
      <c r="B79" s="20"/>
      <c r="C79" s="20"/>
      <c r="D79" s="87"/>
      <c r="E79" s="87"/>
      <c r="F79" s="30"/>
      <c r="G79" s="58"/>
      <c r="H79" s="58"/>
      <c r="I79" s="58"/>
      <c r="J79" s="58"/>
      <c r="K79" s="59"/>
      <c r="L79" s="25">
        <f t="shared" si="51"/>
        <v>0</v>
      </c>
      <c r="M79" s="30"/>
      <c r="N79" s="34"/>
      <c r="O79" s="27"/>
      <c r="P79" s="28">
        <f t="shared" ref="P79" si="68">IF(F78="w",ROUND((L79+M79+O79*$AB$9+N79*$AB$10),2),L79+M79+O79+N79)</f>
        <v>0</v>
      </c>
      <c r="Q79" s="29">
        <f t="shared" si="48"/>
        <v>0</v>
      </c>
      <c r="R79" s="90"/>
      <c r="S79" s="91"/>
      <c r="T79" s="95"/>
      <c r="U79" s="95"/>
    </row>
    <row r="80" spans="1:26" ht="13.5" customHeight="1" thickBot="1" x14ac:dyDescent="0.4">
      <c r="A80" s="35" t="s">
        <v>37</v>
      </c>
      <c r="B80" s="37"/>
      <c r="C80" s="37"/>
      <c r="D80" s="87"/>
      <c r="E80" s="87"/>
      <c r="F80" s="38"/>
      <c r="G80" s="60"/>
      <c r="H80" s="60"/>
      <c r="I80" s="60"/>
      <c r="J80" s="60"/>
      <c r="K80" s="61"/>
      <c r="L80" s="42">
        <f t="shared" si="51"/>
        <v>0</v>
      </c>
      <c r="M80" s="38"/>
      <c r="N80" s="43"/>
      <c r="O80" s="44"/>
      <c r="P80" s="45">
        <f t="shared" ref="P80" si="69">IF(F78="w",ROUND((L80+M80+O80*$AB$9+N80*$AB$10),2),L80+M80+O80+N80)</f>
        <v>0</v>
      </c>
      <c r="Q80" s="48">
        <f t="shared" si="48"/>
        <v>0</v>
      </c>
      <c r="R80" s="92"/>
      <c r="S80" s="93"/>
      <c r="T80" s="96"/>
      <c r="U80" s="96"/>
    </row>
    <row r="81" spans="1:26" ht="13.5" customHeight="1" x14ac:dyDescent="0.35">
      <c r="A81" s="18" t="s">
        <v>32</v>
      </c>
      <c r="B81" s="2"/>
      <c r="C81" s="2"/>
      <c r="D81" s="98"/>
      <c r="E81" s="99"/>
      <c r="F81" s="30"/>
      <c r="G81" s="58"/>
      <c r="H81" s="58"/>
      <c r="I81" s="58"/>
      <c r="J81" s="58"/>
      <c r="K81" s="59">
        <v>3</v>
      </c>
      <c r="L81" s="25">
        <f t="shared" si="51"/>
        <v>0</v>
      </c>
      <c r="M81" s="21"/>
      <c r="N81" s="26"/>
      <c r="O81" s="27"/>
      <c r="P81" s="28">
        <f t="shared" ref="P81" si="70">IF(F81="w",ROUND((L81+M81+O81*$AB$9),2),L81+M81+O81)</f>
        <v>0</v>
      </c>
      <c r="Q81" s="29">
        <f t="shared" si="48"/>
        <v>0</v>
      </c>
      <c r="R81" s="88">
        <f>Q81+Q82+Q83</f>
        <v>0</v>
      </c>
      <c r="S81" s="89"/>
      <c r="T81" s="94">
        <f>RANK(Y81,$Y$8:$Y$81)</f>
        <v>21</v>
      </c>
      <c r="U81" s="97">
        <f>IF(Z81&lt;0,0,Z81)</f>
        <v>0</v>
      </c>
      <c r="Y81" s="84">
        <f>R81</f>
        <v>0</v>
      </c>
      <c r="Z81" s="80">
        <f>11-T81</f>
        <v>-10</v>
      </c>
    </row>
    <row r="82" spans="1:26" ht="13.5" customHeight="1" x14ac:dyDescent="0.35">
      <c r="A82" s="18" t="s">
        <v>35</v>
      </c>
      <c r="B82" s="2"/>
      <c r="C82" s="2"/>
      <c r="D82" s="100"/>
      <c r="E82" s="101"/>
      <c r="F82" s="30"/>
      <c r="G82" s="58"/>
      <c r="H82" s="58"/>
      <c r="I82" s="58"/>
      <c r="J82" s="58"/>
      <c r="K82" s="59"/>
      <c r="L82" s="25">
        <f t="shared" si="51"/>
        <v>0</v>
      </c>
      <c r="M82" s="30"/>
      <c r="N82" s="34"/>
      <c r="O82" s="27"/>
      <c r="P82" s="28">
        <f t="shared" ref="P82" si="71">IF(F81="w",ROUND((L82+M82+O82*$AB$9+N82*$AB$10),2),L82+M82+O82+N82)</f>
        <v>0</v>
      </c>
      <c r="Q82" s="29">
        <f t="shared" si="48"/>
        <v>0</v>
      </c>
      <c r="R82" s="90"/>
      <c r="S82" s="91"/>
      <c r="T82" s="95"/>
      <c r="U82" s="95"/>
    </row>
    <row r="83" spans="1:26" ht="13.5" customHeight="1" thickBot="1" x14ac:dyDescent="0.4">
      <c r="A83" s="35" t="s">
        <v>37</v>
      </c>
      <c r="B83" s="36"/>
      <c r="C83" s="36"/>
      <c r="D83" s="102"/>
      <c r="E83" s="103"/>
      <c r="F83" s="62"/>
      <c r="G83" s="60"/>
      <c r="H83" s="60"/>
      <c r="I83" s="60"/>
      <c r="J83" s="60"/>
      <c r="K83" s="61"/>
      <c r="L83" s="42">
        <f t="shared" si="51"/>
        <v>0</v>
      </c>
      <c r="M83" s="38"/>
      <c r="N83" s="43"/>
      <c r="O83" s="44"/>
      <c r="P83" s="45">
        <f t="shared" ref="P83" si="72">IF(F81="w",ROUND((L83+M83+O83*$AB$9+N83*$AB$10),2),L83+M83+O83+N83)</f>
        <v>0</v>
      </c>
      <c r="Q83" s="48">
        <f t="shared" si="48"/>
        <v>0</v>
      </c>
      <c r="R83" s="92"/>
      <c r="S83" s="93"/>
      <c r="T83" s="104"/>
      <c r="U83" s="104"/>
    </row>
    <row r="86" spans="1:26" ht="13.5" customHeight="1" x14ac:dyDescent="0.35">
      <c r="A86" s="75" t="s">
        <v>40</v>
      </c>
      <c r="B86" s="86" t="s">
        <v>75</v>
      </c>
      <c r="C86" s="86"/>
      <c r="D86" s="76"/>
      <c r="E86" s="86" t="s">
        <v>53</v>
      </c>
      <c r="F86" s="86"/>
      <c r="G86" s="86"/>
      <c r="H86" s="86"/>
      <c r="I86" s="86"/>
      <c r="J86" s="86"/>
      <c r="K86" s="86"/>
    </row>
    <row r="87" spans="1:26" ht="13.5" customHeight="1" x14ac:dyDescent="0.35">
      <c r="A87" s="77" t="s">
        <v>41</v>
      </c>
      <c r="B87" s="86" t="s">
        <v>79</v>
      </c>
      <c r="C87" s="86"/>
      <c r="D87" s="76"/>
      <c r="E87" s="86" t="s">
        <v>84</v>
      </c>
      <c r="F87" s="86"/>
      <c r="G87" s="86"/>
      <c r="H87" s="86"/>
      <c r="I87" s="86"/>
      <c r="J87" s="86"/>
      <c r="K87" s="86"/>
    </row>
    <row r="88" spans="1:26" ht="13.5" customHeight="1" x14ac:dyDescent="0.35">
      <c r="A88" s="77" t="s">
        <v>42</v>
      </c>
      <c r="B88" s="86" t="s">
        <v>78</v>
      </c>
      <c r="C88" s="86"/>
      <c r="D88" s="76"/>
      <c r="E88" s="86" t="s">
        <v>85</v>
      </c>
      <c r="F88" s="86"/>
      <c r="G88" s="86"/>
      <c r="H88" s="86"/>
      <c r="I88" s="86"/>
      <c r="J88" s="86"/>
      <c r="K88" s="86"/>
    </row>
    <row r="89" spans="1:26" ht="13.5" customHeight="1" x14ac:dyDescent="0.35">
      <c r="A89" s="77" t="s">
        <v>43</v>
      </c>
      <c r="B89" s="86" t="s">
        <v>80</v>
      </c>
      <c r="C89" s="86"/>
      <c r="D89" s="76"/>
      <c r="E89" s="86" t="s">
        <v>53</v>
      </c>
      <c r="F89" s="86"/>
      <c r="G89" s="86"/>
      <c r="H89" s="86"/>
      <c r="I89" s="86"/>
      <c r="J89" s="86"/>
      <c r="K89" s="86"/>
    </row>
    <row r="90" spans="1:26" ht="13.5" customHeight="1" x14ac:dyDescent="0.35">
      <c r="A90" s="77" t="s">
        <v>44</v>
      </c>
      <c r="B90" s="86" t="s">
        <v>81</v>
      </c>
      <c r="C90" s="86"/>
      <c r="D90" s="76"/>
      <c r="E90" s="86" t="s">
        <v>86</v>
      </c>
      <c r="F90" s="86"/>
      <c r="G90" s="86"/>
      <c r="H90" s="86"/>
      <c r="I90" s="86"/>
      <c r="J90" s="86"/>
      <c r="K90" s="86"/>
    </row>
    <row r="91" spans="1:26" ht="13.5" customHeight="1" x14ac:dyDescent="0.35">
      <c r="A91" s="77" t="s">
        <v>20</v>
      </c>
      <c r="B91" s="86" t="s">
        <v>76</v>
      </c>
      <c r="C91" s="86"/>
      <c r="D91" s="76"/>
      <c r="E91" s="86" t="s">
        <v>53</v>
      </c>
      <c r="F91" s="86"/>
      <c r="G91" s="86"/>
      <c r="H91" s="86"/>
      <c r="I91" s="86"/>
      <c r="J91" s="86"/>
      <c r="K91" s="86"/>
    </row>
    <row r="92" spans="1:26" ht="13.5" customHeight="1" x14ac:dyDescent="0.35">
      <c r="A92" s="78" t="s">
        <v>22</v>
      </c>
      <c r="B92" s="86" t="s">
        <v>76</v>
      </c>
      <c r="C92" s="86"/>
      <c r="D92" s="76"/>
      <c r="E92" s="86" t="s">
        <v>53</v>
      </c>
      <c r="F92" s="86"/>
      <c r="G92" s="86"/>
      <c r="H92" s="86"/>
      <c r="I92" s="86"/>
      <c r="J92" s="86"/>
      <c r="K92" s="86"/>
    </row>
    <row r="93" spans="1:26" ht="13.5" customHeight="1" x14ac:dyDescent="0.35">
      <c r="A93" s="77" t="s">
        <v>45</v>
      </c>
      <c r="B93" s="86" t="s">
        <v>82</v>
      </c>
      <c r="C93" s="86"/>
      <c r="D93" s="76"/>
      <c r="E93" s="86" t="s">
        <v>86</v>
      </c>
      <c r="F93" s="86"/>
      <c r="G93" s="86"/>
      <c r="H93" s="86"/>
      <c r="I93" s="86"/>
      <c r="J93" s="86"/>
      <c r="K93" s="86"/>
    </row>
    <row r="94" spans="1:26" ht="13.5" customHeight="1" x14ac:dyDescent="0.35">
      <c r="A94" s="77" t="s">
        <v>46</v>
      </c>
      <c r="B94" s="86" t="s">
        <v>83</v>
      </c>
      <c r="C94" s="86"/>
      <c r="D94" s="76"/>
      <c r="E94" s="86" t="s">
        <v>84</v>
      </c>
      <c r="F94" s="86"/>
      <c r="G94" s="86"/>
      <c r="H94" s="86"/>
      <c r="I94" s="86"/>
      <c r="J94" s="86"/>
      <c r="K94" s="86"/>
    </row>
    <row r="95" spans="1:26" ht="13.5" customHeight="1" x14ac:dyDescent="0.35">
      <c r="C95" s="79"/>
      <c r="E95" s="85"/>
      <c r="F95" s="85"/>
      <c r="G95" s="85"/>
      <c r="H95" s="85"/>
      <c r="I95" s="85"/>
      <c r="J95" s="85"/>
      <c r="K95" s="85"/>
    </row>
    <row r="96" spans="1:26" x14ac:dyDescent="0.35">
      <c r="A96" s="75" t="s">
        <v>47</v>
      </c>
      <c r="B96" s="86" t="s">
        <v>77</v>
      </c>
      <c r="C96" s="86"/>
      <c r="D96" s="76"/>
      <c r="E96" s="86" t="s">
        <v>53</v>
      </c>
      <c r="F96" s="86"/>
      <c r="G96" s="86"/>
      <c r="H96" s="86"/>
      <c r="I96" s="86"/>
      <c r="J96" s="86"/>
      <c r="K96" s="86"/>
    </row>
    <row r="97" spans="1:11" x14ac:dyDescent="0.35">
      <c r="A97" s="75" t="s">
        <v>48</v>
      </c>
      <c r="B97" s="86" t="s">
        <v>87</v>
      </c>
      <c r="C97" s="86"/>
      <c r="D97" s="76"/>
      <c r="E97" s="86" t="s">
        <v>53</v>
      </c>
      <c r="F97" s="86"/>
      <c r="G97" s="86"/>
      <c r="H97" s="86"/>
      <c r="I97" s="86"/>
      <c r="J97" s="86"/>
      <c r="K97" s="86"/>
    </row>
  </sheetData>
  <sheetProtection algorithmName="SHA-512" hashValue="QUvCzH73QoIBG0GgthHbE0/anAvh9XkNtmMQDAiCziNi9E0znwRycUmdbwZFWEQmmwXQCRYDH+U1Mwze7EnZUg==" saltValue="2B7Meo2gePC36/1lOhsqwg==" spinCount="100000" sheet="1" objects="1" scenarios="1" selectLockedCells="1"/>
  <mergeCells count="144">
    <mergeCell ref="B5:F5"/>
    <mergeCell ref="I5:J5"/>
    <mergeCell ref="B6:F6"/>
    <mergeCell ref="I6:J6"/>
    <mergeCell ref="D7:E7"/>
    <mergeCell ref="D8:E10"/>
    <mergeCell ref="A3:E3"/>
    <mergeCell ref="I3:J3"/>
    <mergeCell ref="P3:U3"/>
    <mergeCell ref="B4:F4"/>
    <mergeCell ref="I4:J4"/>
    <mergeCell ref="P4:U4"/>
    <mergeCell ref="D14:E16"/>
    <mergeCell ref="R14:S16"/>
    <mergeCell ref="T14:T16"/>
    <mergeCell ref="U14:U16"/>
    <mergeCell ref="D17:E19"/>
    <mergeCell ref="R17:S19"/>
    <mergeCell ref="T17:T19"/>
    <mergeCell ref="U17:U19"/>
    <mergeCell ref="R8:S10"/>
    <mergeCell ref="T8:T10"/>
    <mergeCell ref="U8:U10"/>
    <mergeCell ref="D11:E13"/>
    <mergeCell ref="R11:S13"/>
    <mergeCell ref="T11:T13"/>
    <mergeCell ref="U11:U13"/>
    <mergeCell ref="F8:F10"/>
    <mergeCell ref="F11:F13"/>
    <mergeCell ref="F14:F16"/>
    <mergeCell ref="F17:F19"/>
    <mergeCell ref="U26:U28"/>
    <mergeCell ref="D29:E31"/>
    <mergeCell ref="R29:S31"/>
    <mergeCell ref="T29:T31"/>
    <mergeCell ref="U29:U31"/>
    <mergeCell ref="D20:E22"/>
    <mergeCell ref="R20:S22"/>
    <mergeCell ref="T20:T22"/>
    <mergeCell ref="U20:U22"/>
    <mergeCell ref="D23:E25"/>
    <mergeCell ref="R23:S25"/>
    <mergeCell ref="T23:T25"/>
    <mergeCell ref="U23:U25"/>
    <mergeCell ref="F20:F22"/>
    <mergeCell ref="F23:F25"/>
    <mergeCell ref="A32:C32"/>
    <mergeCell ref="R32:S32"/>
    <mergeCell ref="A33:C33"/>
    <mergeCell ref="R33:S33"/>
    <mergeCell ref="A34:C34"/>
    <mergeCell ref="R34:S34"/>
    <mergeCell ref="D26:E28"/>
    <mergeCell ref="R26:S28"/>
    <mergeCell ref="T26:T28"/>
    <mergeCell ref="F26:F28"/>
    <mergeCell ref="F29:F31"/>
    <mergeCell ref="D41:E43"/>
    <mergeCell ref="R41:S43"/>
    <mergeCell ref="T41:T43"/>
    <mergeCell ref="U41:U43"/>
    <mergeCell ref="D44:E46"/>
    <mergeCell ref="R44:S46"/>
    <mergeCell ref="T44:T46"/>
    <mergeCell ref="U44:U46"/>
    <mergeCell ref="D35:E37"/>
    <mergeCell ref="R35:S37"/>
    <mergeCell ref="T35:T37"/>
    <mergeCell ref="U35:U37"/>
    <mergeCell ref="D38:E40"/>
    <mergeCell ref="R38:S40"/>
    <mergeCell ref="T38:T40"/>
    <mergeCell ref="U38:U40"/>
    <mergeCell ref="D53:E55"/>
    <mergeCell ref="R53:S55"/>
    <mergeCell ref="T53:T55"/>
    <mergeCell ref="U53:U55"/>
    <mergeCell ref="D56:E58"/>
    <mergeCell ref="R56:S58"/>
    <mergeCell ref="T56:T58"/>
    <mergeCell ref="U56:U58"/>
    <mergeCell ref="D47:E49"/>
    <mergeCell ref="R47:S49"/>
    <mergeCell ref="T47:T49"/>
    <mergeCell ref="U47:U49"/>
    <mergeCell ref="D50:E52"/>
    <mergeCell ref="R50:S52"/>
    <mergeCell ref="T50:T52"/>
    <mergeCell ref="U50:U52"/>
    <mergeCell ref="D66:E68"/>
    <mergeCell ref="R66:S68"/>
    <mergeCell ref="T66:T68"/>
    <mergeCell ref="U66:U68"/>
    <mergeCell ref="D69:E71"/>
    <mergeCell ref="R69:S71"/>
    <mergeCell ref="T69:T71"/>
    <mergeCell ref="U69:U71"/>
    <mergeCell ref="D60:E62"/>
    <mergeCell ref="R60:S62"/>
    <mergeCell ref="T60:T62"/>
    <mergeCell ref="U60:U62"/>
    <mergeCell ref="D63:E65"/>
    <mergeCell ref="R63:S65"/>
    <mergeCell ref="T63:T65"/>
    <mergeCell ref="U63:U65"/>
    <mergeCell ref="D78:E80"/>
    <mergeCell ref="R78:S80"/>
    <mergeCell ref="T78:T80"/>
    <mergeCell ref="U78:U80"/>
    <mergeCell ref="D81:E83"/>
    <mergeCell ref="R81:S83"/>
    <mergeCell ref="T81:T83"/>
    <mergeCell ref="U81:U83"/>
    <mergeCell ref="D72:E74"/>
    <mergeCell ref="R72:S74"/>
    <mergeCell ref="T72:T74"/>
    <mergeCell ref="U72:U74"/>
    <mergeCell ref="D75:E77"/>
    <mergeCell ref="R75:S77"/>
    <mergeCell ref="T75:T77"/>
    <mergeCell ref="U75:U77"/>
    <mergeCell ref="B89:C89"/>
    <mergeCell ref="E89:K89"/>
    <mergeCell ref="B90:C90"/>
    <mergeCell ref="E90:K90"/>
    <mergeCell ref="B91:C91"/>
    <mergeCell ref="E91:K91"/>
    <mergeCell ref="B86:C86"/>
    <mergeCell ref="E86:K86"/>
    <mergeCell ref="B87:C87"/>
    <mergeCell ref="E87:K87"/>
    <mergeCell ref="B88:C88"/>
    <mergeCell ref="E88:K88"/>
    <mergeCell ref="E95:K95"/>
    <mergeCell ref="B96:C96"/>
    <mergeCell ref="E96:K96"/>
    <mergeCell ref="B97:C97"/>
    <mergeCell ref="E97:K97"/>
    <mergeCell ref="B92:C92"/>
    <mergeCell ref="E92:K92"/>
    <mergeCell ref="B93:C93"/>
    <mergeCell ref="E93:K93"/>
    <mergeCell ref="B94:C94"/>
    <mergeCell ref="E94:K94"/>
  </mergeCells>
  <dataValidations count="2">
    <dataValidation type="list" allowBlank="1" showInputMessage="1" showErrorMessage="1" errorTitle="Falscher Wert" sqref="F60:F83 F35:F58 F8 F11:F31">
      <formula1>$AB$7:$AB$8</formula1>
    </dataValidation>
    <dataValidation allowBlank="1" showInputMessage="1" showErrorMessage="1" promptTitle="BERRECHNUNGSFELD" prompt="ACHTUNG NICHTS EINGEBEN!" sqref="R35:S35 R29:S29 R38:S38 M7 R8:S8 R11:S11 R14:S14 R17:S17 R20:S20 R23:S23 R26:S26 R41:S41 R44:S44 R47:S47 R50:S50 R53:S53 L35:L58 L7:L31 N8:N31 P35:Q58 N35:N58 P8:Q31 R56:S56 R81:S81 R60:S60 R63:S63 R66:S66 R69:S69 R72:S72 R75:S75 R78:S78 L60:L83 N60:N83 P60:Q83"/>
  </dataValidations>
  <pageMargins left="0.70866141732283472" right="0.70866141732283472" top="0.78740157480314965" bottom="0.78740157480314965" header="0.31496062992125984" footer="0.31496062992125984"/>
  <pageSetup paperSize="9" scale="60" orientation="portrait" r:id="rId1"/>
  <rowBreaks count="1" manualBreakCount="1">
    <brk id="8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JocSch</dc:creator>
  <cp:lastModifiedBy>afangerow</cp:lastModifiedBy>
  <cp:lastPrinted>2019-04-14T10:52:44Z</cp:lastPrinted>
  <dcterms:created xsi:type="dcterms:W3CDTF">2019-04-04T18:55:47Z</dcterms:created>
  <dcterms:modified xsi:type="dcterms:W3CDTF">2019-04-14T10:55:46Z</dcterms:modified>
</cp:coreProperties>
</file>